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kahane\Desktop\"/>
    </mc:Choice>
  </mc:AlternateContent>
  <xr:revisionPtr revIDLastSave="0" documentId="8_{5B7D9C34-C887-4960-8420-D9A208AE50E8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Effort Converter" sheetId="19" r:id="rId1"/>
    <sheet name="Rates" sheetId="9" r:id="rId2"/>
    <sheet name="YR 1" sheetId="1" r:id="rId3"/>
    <sheet name="COST SHARE YR 1" sheetId="23" r:id="rId4"/>
    <sheet name="YR 2" sheetId="13" r:id="rId5"/>
    <sheet name="COST SHARE YR 2" sheetId="21" r:id="rId6"/>
    <sheet name="YR 3" sheetId="15" r:id="rId7"/>
    <sheet name="COST SHARE YR 3" sheetId="24" r:id="rId8"/>
    <sheet name="YR 4" sheetId="17" r:id="rId9"/>
    <sheet name="COST SHARE YR 4" sheetId="25" r:id="rId10"/>
    <sheet name="YR 5" sheetId="18" r:id="rId11"/>
    <sheet name="COST SHARE YR 5" sheetId="26" r:id="rId12"/>
    <sheet name="SUM OF 5 YRS" sheetId="4" r:id="rId13"/>
  </sheets>
  <definedNames>
    <definedName name="Modules">Rates!$L$2:$L$11</definedName>
    <definedName name="_xlnm.Print_Area" localSheetId="3">'COST SHARE YR 1'!$O$13:$R$32</definedName>
    <definedName name="_xlnm.Print_Area" localSheetId="5">'COST SHARE YR 2'!$A$1:$M$75</definedName>
    <definedName name="_xlnm.Print_Area" localSheetId="7">'COST SHARE YR 3'!$A$1:$M$75</definedName>
    <definedName name="_xlnm.Print_Area" localSheetId="9">'COST SHARE YR 4'!$A$1:$M$75</definedName>
    <definedName name="_xlnm.Print_Area" localSheetId="11">'COST SHARE YR 5'!$A$1:$M$75</definedName>
    <definedName name="_xlnm.Print_Area" localSheetId="12">'SUM OF 5 YRS'!$A$1:$K$77</definedName>
    <definedName name="_xlnm.Print_Area" localSheetId="2">'YR 1'!$O$13:$R$32</definedName>
    <definedName name="_xlnm.Print_Area" localSheetId="4">'YR 2'!$A$1:$M$75</definedName>
    <definedName name="_xlnm.Print_Area" localSheetId="6">'YR 3'!$A$1:$M$75</definedName>
    <definedName name="_xlnm.Print_Area" localSheetId="8">'YR 4'!$A$1:$M$75</definedName>
    <definedName name="_xlnm.Print_Area" localSheetId="10">'YR 5'!$A$1:$M$75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6" i="25" l="1"/>
  <c r="R66" i="25"/>
  <c r="S66" i="25"/>
  <c r="T66" i="25"/>
  <c r="P66" i="25"/>
  <c r="Q66" i="26" l="1"/>
  <c r="R66" i="26"/>
  <c r="S66" i="26"/>
  <c r="T66" i="26"/>
  <c r="P66" i="26"/>
  <c r="Q66" i="24" l="1"/>
  <c r="R66" i="24"/>
  <c r="S66" i="24"/>
  <c r="T66" i="24"/>
  <c r="P66" i="24"/>
  <c r="Q66" i="21"/>
  <c r="R66" i="21"/>
  <c r="S66" i="21"/>
  <c r="T66" i="21"/>
  <c r="P66" i="21"/>
  <c r="O57" i="4"/>
  <c r="K67" i="26" l="1"/>
  <c r="K67" i="25"/>
  <c r="K67" i="24"/>
  <c r="K67" i="21"/>
  <c r="K67" i="23" l="1"/>
  <c r="P44" i="4" l="1"/>
  <c r="P45" i="4"/>
  <c r="Q45" i="4"/>
  <c r="R45" i="4"/>
  <c r="S45" i="4"/>
  <c r="O45" i="4"/>
  <c r="Q44" i="4"/>
  <c r="Q46" i="4" s="1"/>
  <c r="R44" i="4"/>
  <c r="R46" i="4" s="1"/>
  <c r="S44" i="4"/>
  <c r="S46" i="4" s="1"/>
  <c r="O44" i="4"/>
  <c r="O46" i="4" s="1"/>
  <c r="P43" i="4"/>
  <c r="Q43" i="4"/>
  <c r="R43" i="4"/>
  <c r="S43" i="4"/>
  <c r="O43" i="4"/>
  <c r="P42" i="4"/>
  <c r="Q42" i="4"/>
  <c r="R42" i="4"/>
  <c r="S42" i="4"/>
  <c r="O42" i="4"/>
  <c r="P46" i="4" l="1"/>
  <c r="T46" i="4" s="1"/>
  <c r="K67" i="18"/>
  <c r="K67" i="17"/>
  <c r="K67" i="15" l="1"/>
  <c r="T61" i="26" l="1"/>
  <c r="Q61" i="25"/>
  <c r="Q61" i="26" s="1"/>
  <c r="R61" i="25"/>
  <c r="R61" i="26" s="1"/>
  <c r="S61" i="25"/>
  <c r="S61" i="26" s="1"/>
  <c r="T61" i="25"/>
  <c r="P61" i="25"/>
  <c r="P61" i="26" s="1"/>
  <c r="Q60" i="25"/>
  <c r="Q60" i="26" s="1"/>
  <c r="R60" i="25"/>
  <c r="R60" i="26" s="1"/>
  <c r="S60" i="25"/>
  <c r="S60" i="26" s="1"/>
  <c r="T60" i="25"/>
  <c r="T60" i="26" s="1"/>
  <c r="P60" i="25"/>
  <c r="P60" i="26" s="1"/>
  <c r="Q61" i="24"/>
  <c r="R61" i="24"/>
  <c r="S61" i="24"/>
  <c r="T61" i="24"/>
  <c r="P61" i="24"/>
  <c r="Q60" i="24"/>
  <c r="R60" i="24"/>
  <c r="S60" i="24"/>
  <c r="T60" i="24"/>
  <c r="P60" i="24"/>
  <c r="Q60" i="21" l="1"/>
  <c r="R60" i="21"/>
  <c r="S60" i="21"/>
  <c r="T60" i="21"/>
  <c r="Q61" i="21"/>
  <c r="R61" i="21"/>
  <c r="S61" i="21"/>
  <c r="T61" i="21"/>
  <c r="P60" i="21"/>
  <c r="P61" i="21"/>
  <c r="S54" i="4" l="1"/>
  <c r="R54" i="4"/>
  <c r="Q54" i="4"/>
  <c r="P54" i="4"/>
  <c r="O54" i="4"/>
  <c r="S55" i="4"/>
  <c r="R55" i="4"/>
  <c r="Q55" i="4"/>
  <c r="P55" i="4"/>
  <c r="O55" i="4"/>
  <c r="L60" i="18" l="1"/>
  <c r="L61" i="18"/>
  <c r="L62" i="18"/>
  <c r="L66" i="18"/>
  <c r="L59" i="18"/>
  <c r="L54" i="18"/>
  <c r="L55" i="18"/>
  <c r="L56" i="18"/>
  <c r="L57" i="18"/>
  <c r="L53" i="18"/>
  <c r="L51" i="18"/>
  <c r="L49" i="18"/>
  <c r="L48" i="18"/>
  <c r="L47" i="18"/>
  <c r="L35" i="18"/>
  <c r="L36" i="18"/>
  <c r="D71" i="26"/>
  <c r="L67" i="18"/>
  <c r="U64" i="26"/>
  <c r="T64" i="26"/>
  <c r="S64" i="26"/>
  <c r="R64" i="26"/>
  <c r="Q64" i="26"/>
  <c r="P64" i="26"/>
  <c r="U63" i="26"/>
  <c r="U62" i="26"/>
  <c r="U61" i="26"/>
  <c r="K57" i="26"/>
  <c r="P54" i="26"/>
  <c r="K51" i="26"/>
  <c r="O49" i="26"/>
  <c r="O48" i="26"/>
  <c r="O47" i="26"/>
  <c r="K47" i="26"/>
  <c r="O46" i="26"/>
  <c r="K36" i="26"/>
  <c r="K35" i="26"/>
  <c r="P53" i="26" s="1"/>
  <c r="J29" i="26"/>
  <c r="I29" i="26"/>
  <c r="H29" i="26"/>
  <c r="R24" i="26"/>
  <c r="R23" i="26"/>
  <c r="R22" i="26"/>
  <c r="R21" i="26"/>
  <c r="R20" i="26"/>
  <c r="R19" i="26"/>
  <c r="R18" i="26"/>
  <c r="R17" i="26"/>
  <c r="R16" i="26"/>
  <c r="R15" i="26"/>
  <c r="K8" i="26"/>
  <c r="L60" i="17"/>
  <c r="L61" i="17"/>
  <c r="L62" i="17"/>
  <c r="L66" i="17"/>
  <c r="L59" i="17"/>
  <c r="L54" i="17"/>
  <c r="L55" i="17"/>
  <c r="L56" i="17"/>
  <c r="L53" i="17"/>
  <c r="L49" i="17"/>
  <c r="L48" i="17"/>
  <c r="D71" i="25"/>
  <c r="L67" i="17"/>
  <c r="U64" i="25"/>
  <c r="T64" i="25"/>
  <c r="S64" i="25"/>
  <c r="R64" i="25"/>
  <c r="Q64" i="25"/>
  <c r="P64" i="25"/>
  <c r="U63" i="25"/>
  <c r="U62" i="25"/>
  <c r="U61" i="25" s="1"/>
  <c r="K57" i="25"/>
  <c r="L57" i="17" s="1"/>
  <c r="K51" i="25"/>
  <c r="L51" i="17" s="1"/>
  <c r="O49" i="25"/>
  <c r="O48" i="25"/>
  <c r="O47" i="25"/>
  <c r="K47" i="25"/>
  <c r="L47" i="17" s="1"/>
  <c r="O46" i="25"/>
  <c r="K36" i="25"/>
  <c r="L36" i="17" s="1"/>
  <c r="K35" i="25"/>
  <c r="P53" i="25" s="1"/>
  <c r="J29" i="25"/>
  <c r="I29" i="25"/>
  <c r="H29" i="25"/>
  <c r="R24" i="25"/>
  <c r="R23" i="25"/>
  <c r="R22" i="25"/>
  <c r="R21" i="25"/>
  <c r="R20" i="25"/>
  <c r="R19" i="25"/>
  <c r="R18" i="25"/>
  <c r="R17" i="25"/>
  <c r="R16" i="25"/>
  <c r="R15" i="25"/>
  <c r="K8" i="25"/>
  <c r="L60" i="15"/>
  <c r="L61" i="15"/>
  <c r="L62" i="15"/>
  <c r="L66" i="15"/>
  <c r="L59" i="15"/>
  <c r="L57" i="15"/>
  <c r="L54" i="15"/>
  <c r="L55" i="15"/>
  <c r="L56" i="15"/>
  <c r="L53" i="15"/>
  <c r="L51" i="15"/>
  <c r="L49" i="15"/>
  <c r="L48" i="15"/>
  <c r="L47" i="15"/>
  <c r="L35" i="15"/>
  <c r="L36" i="15"/>
  <c r="D16" i="23"/>
  <c r="D17" i="23"/>
  <c r="D18" i="23"/>
  <c r="D11" i="23"/>
  <c r="Q25" i="23"/>
  <c r="Q26" i="23"/>
  <c r="Q27" i="23"/>
  <c r="Q28" i="23"/>
  <c r="Q29" i="23"/>
  <c r="Q30" i="23"/>
  <c r="Q31" i="23"/>
  <c r="Q32" i="23"/>
  <c r="Q15" i="21"/>
  <c r="D11" i="21"/>
  <c r="D71" i="24"/>
  <c r="L67" i="15"/>
  <c r="U64" i="24"/>
  <c r="T64" i="24"/>
  <c r="S64" i="24"/>
  <c r="R64" i="24"/>
  <c r="Q64" i="24"/>
  <c r="P64" i="24"/>
  <c r="U63" i="24"/>
  <c r="U62" i="24"/>
  <c r="U61" i="24" s="1"/>
  <c r="K57" i="24"/>
  <c r="P54" i="24"/>
  <c r="K51" i="24"/>
  <c r="O49" i="24"/>
  <c r="O48" i="24"/>
  <c r="O47" i="24"/>
  <c r="K47" i="24"/>
  <c r="O46" i="24"/>
  <c r="K36" i="24"/>
  <c r="K35" i="24"/>
  <c r="P53" i="24" s="1"/>
  <c r="J29" i="24"/>
  <c r="I29" i="24"/>
  <c r="H29" i="24"/>
  <c r="R24" i="24"/>
  <c r="R23" i="24"/>
  <c r="R22" i="24"/>
  <c r="R21" i="24"/>
  <c r="R20" i="24"/>
  <c r="R19" i="24"/>
  <c r="R18" i="24"/>
  <c r="R17" i="24"/>
  <c r="R16" i="24"/>
  <c r="R15" i="24"/>
  <c r="K8" i="24"/>
  <c r="P54" i="25" l="1"/>
  <c r="L35" i="17"/>
  <c r="L60" i="1"/>
  <c r="L62" i="4" s="1"/>
  <c r="L61" i="1"/>
  <c r="L63" i="4" s="1"/>
  <c r="L62" i="1"/>
  <c r="L64" i="4" s="1"/>
  <c r="L63" i="1"/>
  <c r="L64" i="1"/>
  <c r="L65" i="1"/>
  <c r="L66" i="1"/>
  <c r="L68" i="4" s="1"/>
  <c r="L67" i="1"/>
  <c r="L59" i="1"/>
  <c r="L61" i="4" s="1"/>
  <c r="L54" i="1"/>
  <c r="L56" i="4" s="1"/>
  <c r="L55" i="1"/>
  <c r="L57" i="4" s="1"/>
  <c r="L56" i="1"/>
  <c r="L58" i="4" s="1"/>
  <c r="L57" i="1"/>
  <c r="L53" i="1"/>
  <c r="L55" i="4" s="1"/>
  <c r="L51" i="1"/>
  <c r="L49" i="1"/>
  <c r="L51" i="4" s="1"/>
  <c r="L48" i="1"/>
  <c r="L50" i="4" s="1"/>
  <c r="L47" i="1"/>
  <c r="L49" i="4" s="1"/>
  <c r="L35" i="1"/>
  <c r="L35" i="4" s="1"/>
  <c r="L36" i="1"/>
  <c r="L36" i="4" s="1"/>
  <c r="K47" i="23"/>
  <c r="D24" i="23"/>
  <c r="O24" i="23" s="1"/>
  <c r="R16" i="23"/>
  <c r="R17" i="23"/>
  <c r="R18" i="23"/>
  <c r="R19" i="23"/>
  <c r="R20" i="23"/>
  <c r="R21" i="23"/>
  <c r="R22" i="23"/>
  <c r="R23" i="23"/>
  <c r="P23" i="23" s="1"/>
  <c r="K23" i="23" s="1"/>
  <c r="L23" i="1" s="1"/>
  <c r="R24" i="23"/>
  <c r="Q16" i="23"/>
  <c r="P16" i="23" s="1"/>
  <c r="K16" i="23" s="1"/>
  <c r="L16" i="1" s="1"/>
  <c r="Q17" i="23"/>
  <c r="Q18" i="23"/>
  <c r="P18" i="23" s="1"/>
  <c r="K18" i="23" s="1"/>
  <c r="L18" i="1" s="1"/>
  <c r="Q19" i="23"/>
  <c r="Q20" i="23"/>
  <c r="Q21" i="23"/>
  <c r="Q22" i="23"/>
  <c r="Q23" i="23"/>
  <c r="Q24" i="23"/>
  <c r="R15" i="23"/>
  <c r="Q15" i="23"/>
  <c r="O18" i="23"/>
  <c r="D19" i="23"/>
  <c r="O40" i="23" s="1"/>
  <c r="D20" i="23"/>
  <c r="O20" i="23" s="1"/>
  <c r="D21" i="23"/>
  <c r="O42" i="23" s="1"/>
  <c r="D22" i="23"/>
  <c r="D23" i="23"/>
  <c r="O16" i="23"/>
  <c r="D15" i="23"/>
  <c r="D71" i="23"/>
  <c r="T67" i="23"/>
  <c r="T68" i="23" s="1"/>
  <c r="P67" i="23"/>
  <c r="T65" i="23"/>
  <c r="S65" i="23"/>
  <c r="R65" i="23"/>
  <c r="Q65" i="23"/>
  <c r="U65" i="23" s="1"/>
  <c r="P65" i="23"/>
  <c r="U64" i="23"/>
  <c r="U63" i="23"/>
  <c r="K57" i="23"/>
  <c r="K51" i="23"/>
  <c r="O44" i="23"/>
  <c r="O43" i="23"/>
  <c r="O38" i="23"/>
  <c r="K37" i="23"/>
  <c r="P55" i="23" s="1"/>
  <c r="K36" i="23"/>
  <c r="P54" i="23" s="1"/>
  <c r="K35" i="23"/>
  <c r="P53" i="23" s="1"/>
  <c r="F34" i="23"/>
  <c r="K34" i="23" s="1"/>
  <c r="P52" i="23" s="1"/>
  <c r="P32" i="23"/>
  <c r="P31" i="23"/>
  <c r="P30" i="23"/>
  <c r="K33" i="23" s="1"/>
  <c r="P51" i="23" s="1"/>
  <c r="P29" i="23"/>
  <c r="K32" i="23" s="1"/>
  <c r="P50" i="23" s="1"/>
  <c r="J29" i="23"/>
  <c r="I29" i="23"/>
  <c r="H29" i="23"/>
  <c r="P28" i="23"/>
  <c r="K28" i="23" s="1"/>
  <c r="L28" i="1" s="1"/>
  <c r="O28" i="23"/>
  <c r="O49" i="23" s="1"/>
  <c r="P27" i="23"/>
  <c r="P48" i="23" s="1"/>
  <c r="O27" i="23"/>
  <c r="O48" i="23" s="1"/>
  <c r="P26" i="23"/>
  <c r="K26" i="23" s="1"/>
  <c r="L26" i="1" s="1"/>
  <c r="O26" i="23"/>
  <c r="O47" i="23" s="1"/>
  <c r="P25" i="23"/>
  <c r="K25" i="23" s="1"/>
  <c r="L25" i="1" s="1"/>
  <c r="O25" i="23"/>
  <c r="O46" i="23" s="1"/>
  <c r="P24" i="23"/>
  <c r="K24" i="23" s="1"/>
  <c r="L24" i="1" s="1"/>
  <c r="O23" i="23"/>
  <c r="O22" i="23"/>
  <c r="P21" i="23"/>
  <c r="K21" i="23" s="1"/>
  <c r="L21" i="1" s="1"/>
  <c r="O21" i="23"/>
  <c r="P20" i="23"/>
  <c r="K20" i="23" s="1"/>
  <c r="L20" i="1" s="1"/>
  <c r="O19" i="23"/>
  <c r="P17" i="23"/>
  <c r="K17" i="23" s="1"/>
  <c r="L17" i="1" s="1"/>
  <c r="O17" i="23"/>
  <c r="L53" i="4" l="1"/>
  <c r="L59" i="4"/>
  <c r="P22" i="23"/>
  <c r="K22" i="23" s="1"/>
  <c r="L22" i="1" s="1"/>
  <c r="O45" i="23"/>
  <c r="P47" i="23"/>
  <c r="L34" i="1"/>
  <c r="L32" i="1"/>
  <c r="L37" i="1"/>
  <c r="L33" i="1"/>
  <c r="P46" i="23"/>
  <c r="P19" i="23"/>
  <c r="P40" i="23" s="1"/>
  <c r="K19" i="23"/>
  <c r="L19" i="1" s="1"/>
  <c r="P44" i="23"/>
  <c r="P38" i="23"/>
  <c r="P42" i="23"/>
  <c r="P39" i="23"/>
  <c r="P37" i="23"/>
  <c r="P15" i="23"/>
  <c r="K15" i="23" s="1"/>
  <c r="L15" i="1" s="1"/>
  <c r="O39" i="23"/>
  <c r="O37" i="23"/>
  <c r="O41" i="23"/>
  <c r="O36" i="23"/>
  <c r="O15" i="23"/>
  <c r="R68" i="23"/>
  <c r="P68" i="23"/>
  <c r="P69" i="23"/>
  <c r="T69" i="23"/>
  <c r="Q67" i="23"/>
  <c r="Q68" i="23"/>
  <c r="P41" i="23"/>
  <c r="P43" i="23"/>
  <c r="P45" i="23"/>
  <c r="P49" i="23"/>
  <c r="U62" i="23"/>
  <c r="R67" i="23"/>
  <c r="K27" i="23"/>
  <c r="L27" i="1" s="1"/>
  <c r="S67" i="23"/>
  <c r="L60" i="13"/>
  <c r="L61" i="13"/>
  <c r="L62" i="13"/>
  <c r="L66" i="13"/>
  <c r="L59" i="13"/>
  <c r="L57" i="13"/>
  <c r="L54" i="13"/>
  <c r="L55" i="13"/>
  <c r="L56" i="13"/>
  <c r="L53" i="13"/>
  <c r="L51" i="13"/>
  <c r="L49" i="13"/>
  <c r="L48" i="13"/>
  <c r="L47" i="13"/>
  <c r="L35" i="13"/>
  <c r="L36" i="13"/>
  <c r="D71" i="21"/>
  <c r="L67" i="13"/>
  <c r="L69" i="4" s="1"/>
  <c r="U64" i="21"/>
  <c r="T64" i="21"/>
  <c r="S64" i="21"/>
  <c r="R64" i="21"/>
  <c r="Q64" i="21"/>
  <c r="P64" i="21"/>
  <c r="U63" i="21"/>
  <c r="U62" i="21"/>
  <c r="U61" i="21"/>
  <c r="K57" i="21"/>
  <c r="P54" i="21"/>
  <c r="K51" i="21"/>
  <c r="O49" i="21"/>
  <c r="O48" i="21"/>
  <c r="O47" i="21"/>
  <c r="K47" i="21"/>
  <c r="O46" i="21"/>
  <c r="O36" i="21"/>
  <c r="K36" i="21"/>
  <c r="K35" i="21"/>
  <c r="P53" i="21" s="1"/>
  <c r="Q32" i="21"/>
  <c r="P32" i="21" s="1"/>
  <c r="K37" i="21" s="1"/>
  <c r="P55" i="21" s="1"/>
  <c r="Q31" i="21"/>
  <c r="F34" i="21" s="1"/>
  <c r="K34" i="21" s="1"/>
  <c r="Q30" i="21"/>
  <c r="P30" i="21" s="1"/>
  <c r="K33" i="21" s="1"/>
  <c r="Q29" i="21"/>
  <c r="P29" i="21" s="1"/>
  <c r="K32" i="21" s="1"/>
  <c r="J29" i="21"/>
  <c r="I29" i="21"/>
  <c r="H29" i="21"/>
  <c r="Q28" i="21"/>
  <c r="P28" i="21"/>
  <c r="K28" i="21" s="1"/>
  <c r="L28" i="13" s="1"/>
  <c r="Q27" i="21"/>
  <c r="P27" i="21" s="1"/>
  <c r="Q26" i="21"/>
  <c r="P26" i="21" s="1"/>
  <c r="K26" i="21" s="1"/>
  <c r="L26" i="13" s="1"/>
  <c r="Q25" i="21"/>
  <c r="P25" i="21" s="1"/>
  <c r="R24" i="21"/>
  <c r="Q24" i="21"/>
  <c r="R23" i="21"/>
  <c r="Q23" i="21"/>
  <c r="R22" i="21"/>
  <c r="Q22" i="21"/>
  <c r="P22" i="21" s="1"/>
  <c r="K22" i="21" s="1"/>
  <c r="L22" i="13" s="1"/>
  <c r="R21" i="21"/>
  <c r="Q21" i="21"/>
  <c r="P21" i="21" s="1"/>
  <c r="K21" i="21" s="1"/>
  <c r="L21" i="13" s="1"/>
  <c r="R20" i="21"/>
  <c r="Q20" i="21"/>
  <c r="R19" i="21"/>
  <c r="Q19" i="21"/>
  <c r="R18" i="21"/>
  <c r="Q18" i="21"/>
  <c r="P18" i="21" s="1"/>
  <c r="R17" i="21"/>
  <c r="Q17" i="21"/>
  <c r="P17" i="21" s="1"/>
  <c r="K17" i="21" s="1"/>
  <c r="L17" i="13" s="1"/>
  <c r="R16" i="21"/>
  <c r="Q16" i="21"/>
  <c r="R15" i="21"/>
  <c r="P15" i="21" s="1"/>
  <c r="K15" i="21" s="1"/>
  <c r="L15" i="13" s="1"/>
  <c r="D15" i="21"/>
  <c r="O15" i="21" s="1"/>
  <c r="K8" i="21"/>
  <c r="P36" i="23" l="1"/>
  <c r="P56" i="23" s="1"/>
  <c r="K39" i="23" s="1"/>
  <c r="P31" i="21"/>
  <c r="P50" i="21"/>
  <c r="L32" i="13"/>
  <c r="P52" i="21"/>
  <c r="L34" i="13"/>
  <c r="P51" i="21"/>
  <c r="L33" i="13"/>
  <c r="P16" i="21"/>
  <c r="K16" i="21" s="1"/>
  <c r="P38" i="21"/>
  <c r="P20" i="21"/>
  <c r="K20" i="21" s="1"/>
  <c r="L20" i="13" s="1"/>
  <c r="P24" i="21"/>
  <c r="K24" i="21" s="1"/>
  <c r="L24" i="13" s="1"/>
  <c r="P19" i="21"/>
  <c r="K19" i="21" s="1"/>
  <c r="L19" i="13" s="1"/>
  <c r="P23" i="21"/>
  <c r="K23" i="21" s="1"/>
  <c r="L23" i="13" s="1"/>
  <c r="P45" i="21"/>
  <c r="P47" i="21"/>
  <c r="L37" i="13"/>
  <c r="K29" i="23"/>
  <c r="S68" i="23"/>
  <c r="U68" i="23" s="1"/>
  <c r="K64" i="23" s="1"/>
  <c r="Q69" i="23"/>
  <c r="U67" i="23"/>
  <c r="R69" i="23"/>
  <c r="P36" i="21"/>
  <c r="P43" i="21"/>
  <c r="P44" i="21"/>
  <c r="P46" i="21"/>
  <c r="K25" i="21"/>
  <c r="L25" i="13" s="1"/>
  <c r="P48" i="21"/>
  <c r="K27" i="21"/>
  <c r="L27" i="13" s="1"/>
  <c r="K18" i="21"/>
  <c r="L18" i="13" s="1"/>
  <c r="P39" i="21"/>
  <c r="P41" i="21"/>
  <c r="P42" i="21"/>
  <c r="P40" i="21"/>
  <c r="P49" i="21"/>
  <c r="P37" i="21" l="1"/>
  <c r="P56" i="21" s="1"/>
  <c r="K39" i="21" s="1"/>
  <c r="K29" i="21"/>
  <c r="L16" i="13"/>
  <c r="K38" i="23"/>
  <c r="L38" i="1" s="1"/>
  <c r="L29" i="1"/>
  <c r="L39" i="1"/>
  <c r="S69" i="23"/>
  <c r="K63" i="23"/>
  <c r="U69" i="23"/>
  <c r="K38" i="21"/>
  <c r="L38" i="13" s="1"/>
  <c r="L29" i="13"/>
  <c r="K40" i="23" l="1"/>
  <c r="L40" i="1" s="1"/>
  <c r="K68" i="23"/>
  <c r="L68" i="1" s="1"/>
  <c r="K65" i="23"/>
  <c r="K40" i="21"/>
  <c r="L40" i="13" s="1"/>
  <c r="L39" i="13"/>
  <c r="K69" i="23" l="1"/>
  <c r="L69" i="1" s="1"/>
  <c r="T61" i="13"/>
  <c r="T62" i="15" s="1"/>
  <c r="T62" i="17" s="1"/>
  <c r="T61" i="18" s="1"/>
  <c r="S61" i="13"/>
  <c r="S62" i="15" s="1"/>
  <c r="S62" i="17" s="1"/>
  <c r="S61" i="18" s="1"/>
  <c r="R61" i="13"/>
  <c r="R62" i="15" s="1"/>
  <c r="R62" i="17" s="1"/>
  <c r="R61" i="18" s="1"/>
  <c r="Q61" i="13"/>
  <c r="Q62" i="15" s="1"/>
  <c r="Q62" i="17" s="1"/>
  <c r="Q61" i="18" s="1"/>
  <c r="P61" i="13"/>
  <c r="P62" i="15" s="1"/>
  <c r="P62" i="17" s="1"/>
  <c r="P61" i="18" s="1"/>
  <c r="T60" i="13"/>
  <c r="T61" i="15" s="1"/>
  <c r="T61" i="17" s="1"/>
  <c r="T60" i="18" s="1"/>
  <c r="S60" i="13"/>
  <c r="S61" i="15" s="1"/>
  <c r="S61" i="17" s="1"/>
  <c r="S60" i="18" s="1"/>
  <c r="R60" i="13"/>
  <c r="R61" i="15" s="1"/>
  <c r="R61" i="17" s="1"/>
  <c r="R60" i="18" s="1"/>
  <c r="Q60" i="13"/>
  <c r="Q61" i="15" s="1"/>
  <c r="Q61" i="17" s="1"/>
  <c r="Q60" i="18" s="1"/>
  <c r="P60" i="13"/>
  <c r="P61" i="15" s="1"/>
  <c r="P61" i="17" s="1"/>
  <c r="P60" i="18" s="1"/>
  <c r="F71" i="23" l="1"/>
  <c r="K71" i="23" s="1"/>
  <c r="D22" i="15"/>
  <c r="D22" i="24" s="1"/>
  <c r="D23" i="15"/>
  <c r="D23" i="24" s="1"/>
  <c r="D24" i="15"/>
  <c r="D24" i="24" s="1"/>
  <c r="D25" i="15"/>
  <c r="D26" i="15"/>
  <c r="D27" i="15"/>
  <c r="D28" i="15"/>
  <c r="K72" i="23" l="1"/>
  <c r="L72" i="1" s="1"/>
  <c r="L71" i="1"/>
  <c r="O44" i="24"/>
  <c r="O23" i="24"/>
  <c r="O22" i="24"/>
  <c r="O43" i="24"/>
  <c r="O24" i="24"/>
  <c r="O45" i="24"/>
  <c r="Q65" i="15"/>
  <c r="P57" i="4"/>
  <c r="Q57" i="4"/>
  <c r="R57" i="4"/>
  <c r="S57" i="4"/>
  <c r="P56" i="4"/>
  <c r="Q56" i="4"/>
  <c r="R56" i="4"/>
  <c r="S56" i="4"/>
  <c r="O56" i="4"/>
  <c r="K73" i="23" l="1"/>
  <c r="K75" i="23" s="1"/>
  <c r="L74" i="1" s="1"/>
  <c r="K74" i="1" s="1"/>
  <c r="H35" i="4"/>
  <c r="H36" i="4"/>
  <c r="H37" i="4"/>
  <c r="B33" i="4"/>
  <c r="B34" i="4"/>
  <c r="B35" i="4"/>
  <c r="B36" i="4"/>
  <c r="B37" i="4"/>
  <c r="H33" i="4"/>
  <c r="H34" i="4"/>
  <c r="H32" i="4"/>
  <c r="B32" i="4"/>
  <c r="P65" i="1"/>
  <c r="L73" i="1" l="1"/>
  <c r="P67" i="1"/>
  <c r="J29" i="1"/>
  <c r="K36" i="18"/>
  <c r="P54" i="18" s="1"/>
  <c r="K35" i="18"/>
  <c r="P53" i="18" s="1"/>
  <c r="H29" i="18"/>
  <c r="I29" i="18"/>
  <c r="J29" i="18"/>
  <c r="K36" i="15"/>
  <c r="P54" i="15" s="1"/>
  <c r="K36" i="17"/>
  <c r="P54" i="17" s="1"/>
  <c r="K35" i="17"/>
  <c r="P53" i="17" s="1"/>
  <c r="I29" i="17"/>
  <c r="H29" i="17"/>
  <c r="J29" i="17"/>
  <c r="K35" i="15"/>
  <c r="P53" i="15" s="1"/>
  <c r="J29" i="15"/>
  <c r="I29" i="15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F34" i="13" s="1"/>
  <c r="Q32" i="13"/>
  <c r="K36" i="13" l="1"/>
  <c r="P54" i="13" s="1"/>
  <c r="K35" i="13"/>
  <c r="P53" i="13" s="1"/>
  <c r="J29" i="13"/>
  <c r="I29" i="13"/>
  <c r="H29" i="13"/>
  <c r="O25" i="1"/>
  <c r="O26" i="1"/>
  <c r="O27" i="1"/>
  <c r="O28" i="1"/>
  <c r="K36" i="1"/>
  <c r="K35" i="1"/>
  <c r="P53" i="1" s="1"/>
  <c r="F34" i="1"/>
  <c r="P67" i="21" l="1"/>
  <c r="P68" i="21" s="1"/>
  <c r="P67" i="24"/>
  <c r="P67" i="25"/>
  <c r="K36" i="4"/>
  <c r="P54" i="1"/>
  <c r="H29" i="1"/>
  <c r="I29" i="1"/>
  <c r="D16" i="13"/>
  <c r="D16" i="21" s="1"/>
  <c r="P68" i="25" l="1"/>
  <c r="P68" i="24"/>
  <c r="O37" i="21"/>
  <c r="O16" i="21"/>
  <c r="P65" i="15"/>
  <c r="R65" i="15"/>
  <c r="S65" i="15"/>
  <c r="T65" i="15"/>
  <c r="U64" i="15"/>
  <c r="P76" i="15" s="1"/>
  <c r="P77" i="15" s="1"/>
  <c r="P64" i="13"/>
  <c r="Q64" i="13"/>
  <c r="R64" i="13"/>
  <c r="S64" i="13"/>
  <c r="T64" i="13"/>
  <c r="U63" i="13"/>
  <c r="P75" i="13" s="1"/>
  <c r="P64" i="18"/>
  <c r="Q64" i="18"/>
  <c r="R64" i="18"/>
  <c r="S64" i="18"/>
  <c r="T64" i="18"/>
  <c r="U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57" i="18"/>
  <c r="K51" i="18"/>
  <c r="K47" i="18"/>
  <c r="G47" i="4" s="1"/>
  <c r="P65" i="17"/>
  <c r="U64" i="17"/>
  <c r="P76" i="17" s="1"/>
  <c r="P77" i="17" s="1"/>
  <c r="Q65" i="17"/>
  <c r="R65" i="17"/>
  <c r="S65" i="17"/>
  <c r="T65" i="17"/>
  <c r="U65" i="17"/>
  <c r="U63" i="17"/>
  <c r="R24" i="17"/>
  <c r="R23" i="17"/>
  <c r="R22" i="17"/>
  <c r="R21" i="17"/>
  <c r="R20" i="17"/>
  <c r="R19" i="17"/>
  <c r="R18" i="17"/>
  <c r="R17" i="17"/>
  <c r="R16" i="17"/>
  <c r="R15" i="17"/>
  <c r="K57" i="17"/>
  <c r="K51" i="17"/>
  <c r="K47" i="17"/>
  <c r="G46" i="4" s="1"/>
  <c r="K51" i="15"/>
  <c r="U65" i="15"/>
  <c r="U63" i="15"/>
  <c r="K57" i="15"/>
  <c r="K47" i="15"/>
  <c r="G45" i="4" s="1"/>
  <c r="R15" i="15"/>
  <c r="Q15" i="15"/>
  <c r="R16" i="15"/>
  <c r="Q16" i="15"/>
  <c r="R17" i="15"/>
  <c r="R18" i="15"/>
  <c r="R19" i="15"/>
  <c r="R20" i="15"/>
  <c r="R21" i="15"/>
  <c r="R22" i="15"/>
  <c r="R23" i="15"/>
  <c r="R24" i="15"/>
  <c r="Q23" i="15"/>
  <c r="Q23" i="24" s="1"/>
  <c r="P23" i="24" s="1"/>
  <c r="Q22" i="15"/>
  <c r="Q22" i="24" s="1"/>
  <c r="P22" i="24" s="1"/>
  <c r="Q21" i="15"/>
  <c r="Q21" i="24" s="1"/>
  <c r="P21" i="24" s="1"/>
  <c r="Q20" i="15"/>
  <c r="Q20" i="24" s="1"/>
  <c r="P20" i="24" s="1"/>
  <c r="Q19" i="15"/>
  <c r="Q19" i="24" s="1"/>
  <c r="P19" i="24" s="1"/>
  <c r="Q18" i="15"/>
  <c r="Q18" i="24" s="1"/>
  <c r="P18" i="24" s="1"/>
  <c r="Q17" i="15"/>
  <c r="Q17" i="24" s="1"/>
  <c r="P17" i="24" s="1"/>
  <c r="R24" i="13"/>
  <c r="R23" i="13"/>
  <c r="R22" i="13"/>
  <c r="R21" i="13"/>
  <c r="R20" i="13"/>
  <c r="R19" i="13"/>
  <c r="R18" i="13"/>
  <c r="R17" i="13"/>
  <c r="R16" i="13"/>
  <c r="P16" i="13" s="1"/>
  <c r="R15" i="13"/>
  <c r="P15" i="13" s="1"/>
  <c r="K15" i="13" s="1"/>
  <c r="P24" i="1"/>
  <c r="P23" i="1"/>
  <c r="P22" i="1"/>
  <c r="P21" i="1"/>
  <c r="K21" i="1" s="1"/>
  <c r="P20" i="1"/>
  <c r="P19" i="1"/>
  <c r="P18" i="1"/>
  <c r="K18" i="1" s="1"/>
  <c r="P17" i="1"/>
  <c r="P16" i="1"/>
  <c r="P15" i="1"/>
  <c r="P25" i="1"/>
  <c r="K25" i="1" s="1"/>
  <c r="P26" i="1"/>
  <c r="P27" i="1"/>
  <c r="K27" i="1" s="1"/>
  <c r="P28" i="1"/>
  <c r="K28" i="1" s="1"/>
  <c r="P30" i="1"/>
  <c r="K33" i="1" s="1"/>
  <c r="P51" i="1" s="1"/>
  <c r="P31" i="1"/>
  <c r="K34" i="1"/>
  <c r="P52" i="1" s="1"/>
  <c r="K37" i="1"/>
  <c r="S65" i="1"/>
  <c r="S67" i="1" s="1"/>
  <c r="T65" i="1"/>
  <c r="T67" i="1" s="1"/>
  <c r="P68" i="1"/>
  <c r="Q65" i="1"/>
  <c r="Q67" i="1" s="1"/>
  <c r="R65" i="1"/>
  <c r="R67" i="1" s="1"/>
  <c r="K57" i="1"/>
  <c r="K51" i="1"/>
  <c r="K47" i="1"/>
  <c r="U64" i="1"/>
  <c r="P76" i="1" s="1"/>
  <c r="K67" i="13"/>
  <c r="P25" i="13"/>
  <c r="P26" i="13"/>
  <c r="P27" i="13"/>
  <c r="Q28" i="15"/>
  <c r="Q28" i="24" s="1"/>
  <c r="P28" i="24" s="1"/>
  <c r="P30" i="13"/>
  <c r="K33" i="13" s="1"/>
  <c r="P51" i="13" s="1"/>
  <c r="Q31" i="15"/>
  <c r="Q31" i="24" s="1"/>
  <c r="K34" i="13"/>
  <c r="P52" i="13" s="1"/>
  <c r="K47" i="13"/>
  <c r="G44" i="4" s="1"/>
  <c r="K57" i="13"/>
  <c r="K51" i="13"/>
  <c r="U62" i="13"/>
  <c r="U64" i="13"/>
  <c r="U63" i="1"/>
  <c r="P11" i="19"/>
  <c r="Q11" i="19" s="1"/>
  <c r="M11" i="19"/>
  <c r="N11" i="19" s="1"/>
  <c r="K11" i="19"/>
  <c r="J11" i="19"/>
  <c r="G11" i="19"/>
  <c r="H11" i="19" s="1"/>
  <c r="D11" i="19"/>
  <c r="E11" i="19" s="1"/>
  <c r="B11" i="19"/>
  <c r="D73" i="4"/>
  <c r="D17" i="18"/>
  <c r="D18" i="18"/>
  <c r="D19" i="18"/>
  <c r="D20" i="18"/>
  <c r="D21" i="18"/>
  <c r="D22" i="18"/>
  <c r="D23" i="18"/>
  <c r="D24" i="18"/>
  <c r="D16" i="18"/>
  <c r="D11" i="18"/>
  <c r="D17" i="17"/>
  <c r="D18" i="17"/>
  <c r="D19" i="17"/>
  <c r="D20" i="17"/>
  <c r="D21" i="17"/>
  <c r="D22" i="17"/>
  <c r="D23" i="17"/>
  <c r="D24" i="17"/>
  <c r="D16" i="17"/>
  <c r="D11" i="17"/>
  <c r="D17" i="15"/>
  <c r="D18" i="15"/>
  <c r="D19" i="15"/>
  <c r="D20" i="15"/>
  <c r="D21" i="15"/>
  <c r="O43" i="15"/>
  <c r="O44" i="15"/>
  <c r="O45" i="15"/>
  <c r="D16" i="15"/>
  <c r="D11" i="15"/>
  <c r="D17" i="13"/>
  <c r="D18" i="13"/>
  <c r="D19" i="13"/>
  <c r="D20" i="13"/>
  <c r="D21" i="13"/>
  <c r="D22" i="13"/>
  <c r="D23" i="13"/>
  <c r="D24" i="13"/>
  <c r="O37" i="13"/>
  <c r="D11" i="13"/>
  <c r="D15" i="13" s="1"/>
  <c r="O15" i="13" s="1"/>
  <c r="O38" i="1"/>
  <c r="O39" i="1"/>
  <c r="O40" i="1"/>
  <c r="O41" i="1"/>
  <c r="O42" i="1"/>
  <c r="O43" i="1"/>
  <c r="O44" i="1"/>
  <c r="O45" i="1"/>
  <c r="O37" i="1"/>
  <c r="O36" i="1"/>
  <c r="C12" i="9"/>
  <c r="K67" i="1" s="1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8" i="1"/>
  <c r="O47" i="1"/>
  <c r="O46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15" i="4"/>
  <c r="J16" i="4"/>
  <c r="I17" i="4"/>
  <c r="H17" i="4"/>
  <c r="D17" i="4"/>
  <c r="I16" i="4"/>
  <c r="H16" i="4"/>
  <c r="D16" i="4"/>
  <c r="D71" i="18"/>
  <c r="D71" i="17"/>
  <c r="D71" i="15"/>
  <c r="D71" i="13"/>
  <c r="D71" i="1"/>
  <c r="D8" i="4"/>
  <c r="K68" i="4"/>
  <c r="D15" i="1"/>
  <c r="K63" i="4"/>
  <c r="K64" i="4"/>
  <c r="K61" i="4"/>
  <c r="K62" i="4"/>
  <c r="P29" i="1"/>
  <c r="K32" i="1" s="1"/>
  <c r="P50" i="1" s="1"/>
  <c r="G43" i="4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D12" i="9"/>
  <c r="D13" i="9"/>
  <c r="D14" i="9"/>
  <c r="D15" i="9" s="1"/>
  <c r="D16" i="9" s="1"/>
  <c r="O16" i="13"/>
  <c r="C13" i="9" l="1"/>
  <c r="C14" i="9" s="1"/>
  <c r="O47" i="4"/>
  <c r="P67" i="26"/>
  <c r="P68" i="26" s="1"/>
  <c r="T67" i="24"/>
  <c r="T68" i="24" s="1"/>
  <c r="R67" i="24"/>
  <c r="R68" i="24" s="1"/>
  <c r="S67" i="24"/>
  <c r="S68" i="24" s="1"/>
  <c r="S67" i="25"/>
  <c r="O45" i="13"/>
  <c r="D24" i="21"/>
  <c r="O41" i="13"/>
  <c r="D20" i="21"/>
  <c r="D15" i="15"/>
  <c r="O15" i="15" s="1"/>
  <c r="D11" i="24"/>
  <c r="O39" i="15"/>
  <c r="D18" i="24"/>
  <c r="O45" i="17"/>
  <c r="D24" i="25"/>
  <c r="O41" i="17"/>
  <c r="D20" i="25"/>
  <c r="O36" i="18"/>
  <c r="D11" i="26"/>
  <c r="O43" i="18"/>
  <c r="D22" i="26"/>
  <c r="O39" i="18"/>
  <c r="D18" i="26"/>
  <c r="K19" i="24"/>
  <c r="L19" i="15" s="1"/>
  <c r="P40" i="24"/>
  <c r="P44" i="24"/>
  <c r="K23" i="24"/>
  <c r="L23" i="15" s="1"/>
  <c r="O44" i="13"/>
  <c r="D23" i="21"/>
  <c r="O40" i="13"/>
  <c r="D19" i="21"/>
  <c r="O16" i="15"/>
  <c r="D16" i="24"/>
  <c r="O42" i="15"/>
  <c r="D21" i="24"/>
  <c r="O38" i="15"/>
  <c r="D17" i="24"/>
  <c r="O44" i="17"/>
  <c r="D23" i="25"/>
  <c r="O40" i="17"/>
  <c r="D19" i="25"/>
  <c r="O37" i="18"/>
  <c r="D16" i="26"/>
  <c r="O42" i="18"/>
  <c r="D21" i="26"/>
  <c r="O38" i="18"/>
  <c r="D17" i="26"/>
  <c r="F34" i="24"/>
  <c r="K34" i="24" s="1"/>
  <c r="P31" i="24"/>
  <c r="K20" i="24"/>
  <c r="L20" i="15" s="1"/>
  <c r="P41" i="24"/>
  <c r="Q16" i="17"/>
  <c r="Q16" i="25" s="1"/>
  <c r="P16" i="25" s="1"/>
  <c r="Q16" i="24"/>
  <c r="P16" i="24" s="1"/>
  <c r="O43" i="13"/>
  <c r="D22" i="21"/>
  <c r="O18" i="13"/>
  <c r="D18" i="21"/>
  <c r="O41" i="15"/>
  <c r="D20" i="24"/>
  <c r="D15" i="17"/>
  <c r="O15" i="17" s="1"/>
  <c r="D11" i="25"/>
  <c r="O43" i="17"/>
  <c r="D22" i="25"/>
  <c r="O39" i="17"/>
  <c r="D18" i="25"/>
  <c r="O45" i="18"/>
  <c r="D24" i="26"/>
  <c r="O41" i="18"/>
  <c r="D20" i="26"/>
  <c r="K17" i="24"/>
  <c r="L17" i="15" s="1"/>
  <c r="P38" i="24"/>
  <c r="K21" i="24"/>
  <c r="L21" i="15" s="1"/>
  <c r="P42" i="24"/>
  <c r="O42" i="13"/>
  <c r="D21" i="21"/>
  <c r="O38" i="13"/>
  <c r="D17" i="21"/>
  <c r="O40" i="15"/>
  <c r="D19" i="24"/>
  <c r="O37" i="17"/>
  <c r="D16" i="25"/>
  <c r="O42" i="17"/>
  <c r="D21" i="25"/>
  <c r="O38" i="17"/>
  <c r="D17" i="25"/>
  <c r="O44" i="18"/>
  <c r="D23" i="26"/>
  <c r="O40" i="18"/>
  <c r="D19" i="26"/>
  <c r="P49" i="24"/>
  <c r="K28" i="24"/>
  <c r="L28" i="15" s="1"/>
  <c r="K18" i="24"/>
  <c r="L18" i="15" s="1"/>
  <c r="P39" i="24"/>
  <c r="P43" i="24"/>
  <c r="K22" i="24"/>
  <c r="L22" i="15" s="1"/>
  <c r="Q15" i="17"/>
  <c r="Q15" i="25" s="1"/>
  <c r="P15" i="25" s="1"/>
  <c r="Q15" i="24"/>
  <c r="P15" i="24" s="1"/>
  <c r="D15" i="4"/>
  <c r="B13" i="9"/>
  <c r="C15" i="9"/>
  <c r="B14" i="9"/>
  <c r="P36" i="1"/>
  <c r="K15" i="1"/>
  <c r="P44" i="1"/>
  <c r="K23" i="1"/>
  <c r="P47" i="1"/>
  <c r="K26" i="1"/>
  <c r="P38" i="1"/>
  <c r="K17" i="1"/>
  <c r="P40" i="1"/>
  <c r="K19" i="1"/>
  <c r="P37" i="1"/>
  <c r="K16" i="1"/>
  <c r="P41" i="1"/>
  <c r="K20" i="1"/>
  <c r="P45" i="1"/>
  <c r="K24" i="1"/>
  <c r="P43" i="1"/>
  <c r="K22" i="1"/>
  <c r="P37" i="13"/>
  <c r="K16" i="13"/>
  <c r="J29" i="4"/>
  <c r="T66" i="13"/>
  <c r="T67" i="15" s="1"/>
  <c r="S66" i="13"/>
  <c r="S67" i="15" s="1"/>
  <c r="R66" i="13"/>
  <c r="R67" i="15" s="1"/>
  <c r="Q66" i="13"/>
  <c r="Q67" i="15" s="1"/>
  <c r="P66" i="13"/>
  <c r="P67" i="15" s="1"/>
  <c r="P67" i="17" s="1"/>
  <c r="U62" i="15"/>
  <c r="U61" i="13"/>
  <c r="P55" i="1"/>
  <c r="H29" i="4"/>
  <c r="I29" i="4"/>
  <c r="U62" i="17"/>
  <c r="U61" i="18"/>
  <c r="P76" i="13"/>
  <c r="O76" i="4" s="1"/>
  <c r="O75" i="4"/>
  <c r="S68" i="1"/>
  <c r="S69" i="1" s="1"/>
  <c r="U62" i="1"/>
  <c r="K49" i="4"/>
  <c r="U65" i="1"/>
  <c r="P69" i="1"/>
  <c r="P77" i="1"/>
  <c r="P39" i="1"/>
  <c r="O19" i="18"/>
  <c r="O17" i="13"/>
  <c r="O16" i="17"/>
  <c r="P58" i="4"/>
  <c r="O17" i="15"/>
  <c r="O20" i="17"/>
  <c r="O17" i="18"/>
  <c r="S58" i="4"/>
  <c r="O37" i="15"/>
  <c r="O23" i="13"/>
  <c r="O23" i="17"/>
  <c r="Q58" i="4"/>
  <c r="O21" i="15"/>
  <c r="O21" i="18"/>
  <c r="O58" i="4"/>
  <c r="T58" i="4" s="1"/>
  <c r="O16" i="18"/>
  <c r="O19" i="17"/>
  <c r="P32" i="13"/>
  <c r="K37" i="13" s="1"/>
  <c r="P55" i="13" s="1"/>
  <c r="O21" i="17"/>
  <c r="O19" i="15"/>
  <c r="O23" i="15"/>
  <c r="O17" i="17"/>
  <c r="P36" i="13"/>
  <c r="O39" i="13"/>
  <c r="O24" i="15"/>
  <c r="O22" i="17"/>
  <c r="O24" i="18"/>
  <c r="O20" i="15"/>
  <c r="K59" i="4"/>
  <c r="K53" i="4"/>
  <c r="R58" i="4"/>
  <c r="O20" i="18"/>
  <c r="O22" i="13"/>
  <c r="O18" i="17"/>
  <c r="O18" i="18"/>
  <c r="O22" i="15"/>
  <c r="O22" i="18"/>
  <c r="P24" i="13"/>
  <c r="O24" i="13"/>
  <c r="O20" i="13"/>
  <c r="O24" i="17"/>
  <c r="O18" i="15"/>
  <c r="P18" i="13"/>
  <c r="P20" i="13"/>
  <c r="O21" i="13"/>
  <c r="O19" i="13"/>
  <c r="O36" i="17"/>
  <c r="O36" i="15"/>
  <c r="K35" i="4"/>
  <c r="P29" i="13"/>
  <c r="K32" i="13" s="1"/>
  <c r="P50" i="13" s="1"/>
  <c r="P31" i="13"/>
  <c r="P17" i="13"/>
  <c r="K17" i="13" s="1"/>
  <c r="K69" i="4"/>
  <c r="Q16" i="18"/>
  <c r="P16" i="17"/>
  <c r="P16" i="15"/>
  <c r="Q15" i="18"/>
  <c r="P15" i="17"/>
  <c r="K15" i="17" s="1"/>
  <c r="P15" i="15"/>
  <c r="K15" i="15" s="1"/>
  <c r="O23" i="18"/>
  <c r="Q32" i="15"/>
  <c r="Q32" i="24" s="1"/>
  <c r="P32" i="24" s="1"/>
  <c r="K37" i="24" s="1"/>
  <c r="Q31" i="17"/>
  <c r="P31" i="15"/>
  <c r="Q30" i="15"/>
  <c r="Q30" i="24" s="1"/>
  <c r="P30" i="24" s="1"/>
  <c r="K33" i="24" s="1"/>
  <c r="Q29" i="15"/>
  <c r="Q29" i="24" s="1"/>
  <c r="P29" i="24" s="1"/>
  <c r="K32" i="24" s="1"/>
  <c r="P28" i="15"/>
  <c r="K28" i="15" s="1"/>
  <c r="Q28" i="17"/>
  <c r="Q28" i="25" s="1"/>
  <c r="P28" i="25" s="1"/>
  <c r="P28" i="13"/>
  <c r="P49" i="1"/>
  <c r="K27" i="13"/>
  <c r="P48" i="13"/>
  <c r="Q27" i="15"/>
  <c r="Q27" i="24" s="1"/>
  <c r="P27" i="24" s="1"/>
  <c r="P48" i="1"/>
  <c r="K26" i="13"/>
  <c r="P47" i="13"/>
  <c r="Q26" i="15"/>
  <c r="Q26" i="24" s="1"/>
  <c r="P26" i="24" s="1"/>
  <c r="P46" i="13"/>
  <c r="K25" i="13"/>
  <c r="Q25" i="15"/>
  <c r="Q25" i="24" s="1"/>
  <c r="P25" i="24" s="1"/>
  <c r="P46" i="1"/>
  <c r="Q24" i="15"/>
  <c r="Q24" i="24" s="1"/>
  <c r="P24" i="24" s="1"/>
  <c r="Q23" i="17"/>
  <c r="Q23" i="25" s="1"/>
  <c r="P23" i="25" s="1"/>
  <c r="P23" i="15"/>
  <c r="K23" i="15" s="1"/>
  <c r="P23" i="13"/>
  <c r="K23" i="13" s="1"/>
  <c r="Q22" i="17"/>
  <c r="Q22" i="25" s="1"/>
  <c r="P22" i="25" s="1"/>
  <c r="P22" i="15"/>
  <c r="K22" i="15" s="1"/>
  <c r="P22" i="13"/>
  <c r="K22" i="13" s="1"/>
  <c r="Q21" i="17"/>
  <c r="Q21" i="25" s="1"/>
  <c r="P21" i="25" s="1"/>
  <c r="P21" i="15"/>
  <c r="K21" i="15" s="1"/>
  <c r="P42" i="1"/>
  <c r="P21" i="13"/>
  <c r="K21" i="13" s="1"/>
  <c r="Q20" i="17"/>
  <c r="Q20" i="25" s="1"/>
  <c r="P20" i="25" s="1"/>
  <c r="P20" i="15"/>
  <c r="K20" i="15" s="1"/>
  <c r="Q19" i="17"/>
  <c r="Q19" i="25" s="1"/>
  <c r="P19" i="25" s="1"/>
  <c r="P19" i="15"/>
  <c r="K19" i="15" s="1"/>
  <c r="P19" i="13"/>
  <c r="K19" i="13" s="1"/>
  <c r="Q18" i="17"/>
  <c r="Q18" i="25" s="1"/>
  <c r="P18" i="25" s="1"/>
  <c r="P18" i="15"/>
  <c r="K18" i="15" s="1"/>
  <c r="Q17" i="17"/>
  <c r="Q17" i="25" s="1"/>
  <c r="P17" i="25" s="1"/>
  <c r="P17" i="15"/>
  <c r="K17" i="15" s="1"/>
  <c r="O36" i="13"/>
  <c r="D15" i="18"/>
  <c r="O15" i="18" s="1"/>
  <c r="S68" i="25" l="1"/>
  <c r="U66" i="24"/>
  <c r="K63" i="24" s="1"/>
  <c r="Q67" i="24"/>
  <c r="R67" i="25"/>
  <c r="T67" i="21"/>
  <c r="T68" i="21" s="1"/>
  <c r="Q67" i="25"/>
  <c r="P47" i="4" s="1"/>
  <c r="Q68" i="25"/>
  <c r="U66" i="25"/>
  <c r="K63" i="25" s="1"/>
  <c r="T67" i="25"/>
  <c r="Q67" i="21"/>
  <c r="Q68" i="21" s="1"/>
  <c r="U66" i="21"/>
  <c r="K63" i="21" s="1"/>
  <c r="S67" i="21"/>
  <c r="S68" i="21"/>
  <c r="R67" i="21"/>
  <c r="R68" i="21" s="1"/>
  <c r="K20" i="25"/>
  <c r="L20" i="17" s="1"/>
  <c r="P41" i="25"/>
  <c r="K19" i="25"/>
  <c r="L19" i="17" s="1"/>
  <c r="P40" i="25"/>
  <c r="K23" i="25"/>
  <c r="L23" i="17" s="1"/>
  <c r="P44" i="25"/>
  <c r="F34" i="17"/>
  <c r="K34" i="17" s="1"/>
  <c r="P52" i="17" s="1"/>
  <c r="Q31" i="25"/>
  <c r="P16" i="18"/>
  <c r="P37" i="18" s="1"/>
  <c r="Q16" i="26"/>
  <c r="P16" i="26" s="1"/>
  <c r="P36" i="24"/>
  <c r="K15" i="24"/>
  <c r="O19" i="26"/>
  <c r="O40" i="26"/>
  <c r="O17" i="25"/>
  <c r="O38" i="25"/>
  <c r="O37" i="25"/>
  <c r="O16" i="25"/>
  <c r="O38" i="21"/>
  <c r="O17" i="21"/>
  <c r="O41" i="26"/>
  <c r="O20" i="26"/>
  <c r="O18" i="25"/>
  <c r="O39" i="25"/>
  <c r="D15" i="25"/>
  <c r="O15" i="25" s="1"/>
  <c r="O36" i="25"/>
  <c r="O39" i="21"/>
  <c r="O18" i="21"/>
  <c r="K16" i="24"/>
  <c r="L16" i="15" s="1"/>
  <c r="P37" i="24"/>
  <c r="O42" i="26"/>
  <c r="O21" i="26"/>
  <c r="O40" i="25"/>
  <c r="O19" i="25"/>
  <c r="O17" i="24"/>
  <c r="O38" i="24"/>
  <c r="O37" i="24"/>
  <c r="O16" i="24"/>
  <c r="O44" i="21"/>
  <c r="O23" i="21"/>
  <c r="O43" i="26"/>
  <c r="O22" i="26"/>
  <c r="O41" i="25"/>
  <c r="O20" i="25"/>
  <c r="O39" i="24"/>
  <c r="O18" i="24"/>
  <c r="O41" i="21"/>
  <c r="O20" i="21"/>
  <c r="P39" i="25"/>
  <c r="K18" i="25"/>
  <c r="L18" i="17" s="1"/>
  <c r="K22" i="25"/>
  <c r="L22" i="17" s="1"/>
  <c r="P43" i="25"/>
  <c r="P45" i="24"/>
  <c r="K24" i="24"/>
  <c r="L24" i="15" s="1"/>
  <c r="P50" i="24"/>
  <c r="L32" i="15"/>
  <c r="P55" i="24"/>
  <c r="L37" i="15"/>
  <c r="P15" i="18"/>
  <c r="K15" i="18" s="1"/>
  <c r="Q15" i="26"/>
  <c r="P15" i="26" s="1"/>
  <c r="K15" i="25"/>
  <c r="L15" i="17" s="1"/>
  <c r="P36" i="25"/>
  <c r="K16" i="25"/>
  <c r="P37" i="25"/>
  <c r="P52" i="24"/>
  <c r="L34" i="15"/>
  <c r="K21" i="25"/>
  <c r="L21" i="17" s="1"/>
  <c r="P42" i="25"/>
  <c r="P47" i="24"/>
  <c r="K26" i="24"/>
  <c r="L26" i="15" s="1"/>
  <c r="K27" i="24"/>
  <c r="L27" i="15" s="1"/>
  <c r="P48" i="24"/>
  <c r="P51" i="24"/>
  <c r="L33" i="15"/>
  <c r="O44" i="26"/>
  <c r="O23" i="26"/>
  <c r="O21" i="25"/>
  <c r="O42" i="25"/>
  <c r="O40" i="24"/>
  <c r="O19" i="24"/>
  <c r="O42" i="21"/>
  <c r="O21" i="21"/>
  <c r="O45" i="26"/>
  <c r="O24" i="26"/>
  <c r="O43" i="25"/>
  <c r="O22" i="25"/>
  <c r="O20" i="24"/>
  <c r="O41" i="24"/>
  <c r="O43" i="21"/>
  <c r="O22" i="21"/>
  <c r="O17" i="26"/>
  <c r="O38" i="26"/>
  <c r="O37" i="26"/>
  <c r="O16" i="26"/>
  <c r="O44" i="25"/>
  <c r="O23" i="25"/>
  <c r="O42" i="24"/>
  <c r="O21" i="24"/>
  <c r="O19" i="21"/>
  <c r="O40" i="21"/>
  <c r="O18" i="26"/>
  <c r="O39" i="26"/>
  <c r="D15" i="26"/>
  <c r="O15" i="26" s="1"/>
  <c r="O36" i="26"/>
  <c r="O45" i="25"/>
  <c r="O24" i="25"/>
  <c r="D15" i="24"/>
  <c r="O15" i="24" s="1"/>
  <c r="O36" i="24"/>
  <c r="O45" i="21"/>
  <c r="O24" i="21"/>
  <c r="K17" i="25"/>
  <c r="L17" i="17" s="1"/>
  <c r="P38" i="25"/>
  <c r="P46" i="24"/>
  <c r="K25" i="24"/>
  <c r="L25" i="15" s="1"/>
  <c r="K28" i="25"/>
  <c r="L28" i="17" s="1"/>
  <c r="P49" i="25"/>
  <c r="B15" i="9"/>
  <c r="C16" i="9"/>
  <c r="B16" i="9" s="1"/>
  <c r="P45" i="13"/>
  <c r="K24" i="13"/>
  <c r="P37" i="15"/>
  <c r="K16" i="15"/>
  <c r="P41" i="13"/>
  <c r="K20" i="13"/>
  <c r="P37" i="17"/>
  <c r="K16" i="17"/>
  <c r="P39" i="13"/>
  <c r="K18" i="13"/>
  <c r="P66" i="18"/>
  <c r="T67" i="17"/>
  <c r="T66" i="18" s="1"/>
  <c r="S67" i="17"/>
  <c r="S66" i="18" s="1"/>
  <c r="R67" i="17"/>
  <c r="R66" i="18" s="1"/>
  <c r="Q67" i="17"/>
  <c r="Q66" i="18" s="1"/>
  <c r="T67" i="13"/>
  <c r="Q67" i="13"/>
  <c r="S67" i="13"/>
  <c r="S68" i="13" s="1"/>
  <c r="R67" i="13"/>
  <c r="T68" i="1"/>
  <c r="T69" i="1" s="1"/>
  <c r="R68" i="1"/>
  <c r="R69" i="1" s="1"/>
  <c r="F34" i="15"/>
  <c r="K34" i="15" s="1"/>
  <c r="P52" i="15" s="1"/>
  <c r="U67" i="1"/>
  <c r="K63" i="1" s="1"/>
  <c r="Q68" i="1"/>
  <c r="P56" i="1"/>
  <c r="K39" i="1" s="1"/>
  <c r="K29" i="1"/>
  <c r="K38" i="1" s="1"/>
  <c r="P38" i="13"/>
  <c r="P36" i="15"/>
  <c r="P36" i="17"/>
  <c r="P36" i="18"/>
  <c r="P32" i="15"/>
  <c r="K37" i="15" s="1"/>
  <c r="P55" i="15" s="1"/>
  <c r="Q32" i="17"/>
  <c r="Q32" i="25" s="1"/>
  <c r="P32" i="25" s="1"/>
  <c r="K37" i="25" s="1"/>
  <c r="P31" i="17"/>
  <c r="Q31" i="18"/>
  <c r="Q31" i="26" s="1"/>
  <c r="P30" i="15"/>
  <c r="K33" i="15" s="1"/>
  <c r="P51" i="15" s="1"/>
  <c r="Q30" i="17"/>
  <c r="Q30" i="25" s="1"/>
  <c r="P30" i="25" s="1"/>
  <c r="K33" i="25" s="1"/>
  <c r="P29" i="15"/>
  <c r="K32" i="15" s="1"/>
  <c r="P50" i="15" s="1"/>
  <c r="Q29" i="17"/>
  <c r="Q29" i="25" s="1"/>
  <c r="P29" i="25" s="1"/>
  <c r="K32" i="25" s="1"/>
  <c r="K28" i="13"/>
  <c r="P49" i="13"/>
  <c r="P28" i="17"/>
  <c r="K28" i="17" s="1"/>
  <c r="Q28" i="18"/>
  <c r="P49" i="15"/>
  <c r="P27" i="15"/>
  <c r="K27" i="15" s="1"/>
  <c r="Q27" i="17"/>
  <c r="Q27" i="25" s="1"/>
  <c r="P27" i="25" s="1"/>
  <c r="P26" i="15"/>
  <c r="K26" i="15" s="1"/>
  <c r="Q26" i="17"/>
  <c r="Q26" i="25" s="1"/>
  <c r="P26" i="25" s="1"/>
  <c r="P25" i="15"/>
  <c r="K25" i="15" s="1"/>
  <c r="Q25" i="17"/>
  <c r="Q25" i="25" s="1"/>
  <c r="P25" i="25" s="1"/>
  <c r="Q24" i="17"/>
  <c r="Q24" i="25" s="1"/>
  <c r="P24" i="25" s="1"/>
  <c r="P24" i="15"/>
  <c r="K24" i="15" s="1"/>
  <c r="P44" i="13"/>
  <c r="P44" i="15"/>
  <c r="P23" i="17"/>
  <c r="K23" i="17" s="1"/>
  <c r="Q23" i="18"/>
  <c r="P43" i="13"/>
  <c r="P43" i="15"/>
  <c r="P22" i="17"/>
  <c r="K22" i="17" s="1"/>
  <c r="Q22" i="18"/>
  <c r="P42" i="15"/>
  <c r="P42" i="13"/>
  <c r="P21" i="17"/>
  <c r="K21" i="17" s="1"/>
  <c r="Q21" i="18"/>
  <c r="P41" i="15"/>
  <c r="Q20" i="18"/>
  <c r="P20" i="17"/>
  <c r="K20" i="17" s="1"/>
  <c r="P40" i="13"/>
  <c r="P40" i="15"/>
  <c r="Q19" i="18"/>
  <c r="P19" i="17"/>
  <c r="K19" i="17" s="1"/>
  <c r="P39" i="15"/>
  <c r="Q18" i="18"/>
  <c r="P18" i="17"/>
  <c r="K18" i="17" s="1"/>
  <c r="P38" i="15"/>
  <c r="Q17" i="18"/>
  <c r="P17" i="17"/>
  <c r="K17" i="17" s="1"/>
  <c r="K16" i="18" l="1"/>
  <c r="T68" i="25"/>
  <c r="Q67" i="26"/>
  <c r="Q68" i="26" s="1"/>
  <c r="R47" i="4"/>
  <c r="S67" i="26"/>
  <c r="S68" i="26" s="1"/>
  <c r="R68" i="25"/>
  <c r="U68" i="25" s="1"/>
  <c r="U67" i="21"/>
  <c r="K64" i="21" s="1"/>
  <c r="L64" i="13" s="1"/>
  <c r="L63" i="13"/>
  <c r="K68" i="21"/>
  <c r="K65" i="21"/>
  <c r="L65" i="13" s="1"/>
  <c r="L63" i="17"/>
  <c r="U68" i="21"/>
  <c r="Q68" i="24"/>
  <c r="U68" i="24" s="1"/>
  <c r="U67" i="24"/>
  <c r="K64" i="24" s="1"/>
  <c r="L64" i="15" s="1"/>
  <c r="U67" i="25"/>
  <c r="K64" i="25" s="1"/>
  <c r="L64" i="17" s="1"/>
  <c r="L63" i="15"/>
  <c r="P21" i="18"/>
  <c r="K21" i="18" s="1"/>
  <c r="Q21" i="26"/>
  <c r="P21" i="26" s="1"/>
  <c r="P22" i="18"/>
  <c r="K22" i="18" s="1"/>
  <c r="Q22" i="26"/>
  <c r="P22" i="26" s="1"/>
  <c r="P23" i="18"/>
  <c r="K23" i="18" s="1"/>
  <c r="Q23" i="26"/>
  <c r="P23" i="26" s="1"/>
  <c r="K26" i="25"/>
  <c r="L26" i="17" s="1"/>
  <c r="P47" i="25"/>
  <c r="K15" i="26"/>
  <c r="L15" i="18" s="1"/>
  <c r="P36" i="26"/>
  <c r="K29" i="24"/>
  <c r="L15" i="15"/>
  <c r="P31" i="25"/>
  <c r="F34" i="25"/>
  <c r="K34" i="25" s="1"/>
  <c r="P17" i="18"/>
  <c r="K17" i="18" s="1"/>
  <c r="Q17" i="26"/>
  <c r="P17" i="26" s="1"/>
  <c r="P28" i="18"/>
  <c r="K28" i="18" s="1"/>
  <c r="Q28" i="26"/>
  <c r="P28" i="26" s="1"/>
  <c r="P50" i="25"/>
  <c r="L32" i="17"/>
  <c r="P31" i="26"/>
  <c r="F34" i="26"/>
  <c r="K34" i="26" s="1"/>
  <c r="P56" i="24"/>
  <c r="K39" i="24" s="1"/>
  <c r="L39" i="15" s="1"/>
  <c r="K24" i="25"/>
  <c r="L24" i="17" s="1"/>
  <c r="P45" i="25"/>
  <c r="P19" i="18"/>
  <c r="K19" i="18" s="1"/>
  <c r="Q19" i="26"/>
  <c r="P19" i="26" s="1"/>
  <c r="P20" i="18"/>
  <c r="K20" i="18" s="1"/>
  <c r="Q20" i="26"/>
  <c r="P20" i="26" s="1"/>
  <c r="P46" i="25"/>
  <c r="K25" i="25"/>
  <c r="L25" i="17" s="1"/>
  <c r="K27" i="25"/>
  <c r="L27" i="17" s="1"/>
  <c r="P48" i="25"/>
  <c r="P37" i="26"/>
  <c r="K16" i="26"/>
  <c r="P18" i="18"/>
  <c r="K18" i="18" s="1"/>
  <c r="Q18" i="26"/>
  <c r="P18" i="26" s="1"/>
  <c r="P51" i="25"/>
  <c r="L33" i="17"/>
  <c r="P55" i="25"/>
  <c r="L37" i="17"/>
  <c r="L16" i="17"/>
  <c r="K40" i="1"/>
  <c r="P41" i="18"/>
  <c r="P31" i="18"/>
  <c r="F34" i="18"/>
  <c r="T68" i="13"/>
  <c r="R68" i="13"/>
  <c r="Q69" i="1"/>
  <c r="U68" i="1"/>
  <c r="P56" i="13"/>
  <c r="K29" i="13"/>
  <c r="K16" i="4"/>
  <c r="K15" i="4"/>
  <c r="Q32" i="18"/>
  <c r="Q32" i="26" s="1"/>
  <c r="P32" i="26" s="1"/>
  <c r="K37" i="26" s="1"/>
  <c r="P32" i="17"/>
  <c r="K37" i="17" s="1"/>
  <c r="P55" i="17" s="1"/>
  <c r="P30" i="17"/>
  <c r="K33" i="17" s="1"/>
  <c r="P51" i="17" s="1"/>
  <c r="Q30" i="18"/>
  <c r="Q29" i="18"/>
  <c r="Q29" i="26" s="1"/>
  <c r="P29" i="26" s="1"/>
  <c r="K32" i="26" s="1"/>
  <c r="P29" i="17"/>
  <c r="K32" i="17" s="1"/>
  <c r="P50" i="17" s="1"/>
  <c r="P49" i="18"/>
  <c r="P49" i="17"/>
  <c r="P27" i="17"/>
  <c r="K27" i="17" s="1"/>
  <c r="Q27" i="18"/>
  <c r="P48" i="15"/>
  <c r="P26" i="17"/>
  <c r="K26" i="17" s="1"/>
  <c r="Q26" i="18"/>
  <c r="P47" i="15"/>
  <c r="P46" i="15"/>
  <c r="P25" i="17"/>
  <c r="K25" i="17" s="1"/>
  <c r="Q25" i="18"/>
  <c r="P24" i="17"/>
  <c r="K24" i="17" s="1"/>
  <c r="Q24" i="18"/>
  <c r="P45" i="15"/>
  <c r="P44" i="18"/>
  <c r="P44" i="17"/>
  <c r="P43" i="18"/>
  <c r="P43" i="17"/>
  <c r="P42" i="18"/>
  <c r="P42" i="17"/>
  <c r="P41" i="17"/>
  <c r="P40" i="17"/>
  <c r="P40" i="18"/>
  <c r="P39" i="17"/>
  <c r="P39" i="18"/>
  <c r="P38" i="17"/>
  <c r="P38" i="18"/>
  <c r="Q47" i="4" l="1"/>
  <c r="R67" i="26"/>
  <c r="U66" i="26"/>
  <c r="K63" i="26" s="1"/>
  <c r="L63" i="18" s="1"/>
  <c r="S47" i="4"/>
  <c r="T67" i="26"/>
  <c r="T68" i="26" s="1"/>
  <c r="K65" i="24"/>
  <c r="L65" i="15" s="1"/>
  <c r="L15" i="4"/>
  <c r="K68" i="24"/>
  <c r="L68" i="15" s="1"/>
  <c r="K29" i="25"/>
  <c r="K38" i="25" s="1"/>
  <c r="L38" i="17" s="1"/>
  <c r="K65" i="25"/>
  <c r="L65" i="17" s="1"/>
  <c r="L68" i="13"/>
  <c r="L69" i="13"/>
  <c r="K69" i="21"/>
  <c r="F71" i="21" s="1"/>
  <c r="K71" i="21" s="1"/>
  <c r="K68" i="25"/>
  <c r="L68" i="17" s="1"/>
  <c r="L65" i="4"/>
  <c r="P26" i="18"/>
  <c r="K26" i="18" s="1"/>
  <c r="Q26" i="26"/>
  <c r="P26" i="26" s="1"/>
  <c r="P50" i="26"/>
  <c r="L32" i="18"/>
  <c r="L32" i="4" s="1"/>
  <c r="P55" i="26"/>
  <c r="L37" i="18"/>
  <c r="L37" i="4" s="1"/>
  <c r="K17" i="26"/>
  <c r="L17" i="18" s="1"/>
  <c r="L17" i="4" s="1"/>
  <c r="P38" i="26"/>
  <c r="P30" i="18"/>
  <c r="K33" i="18" s="1"/>
  <c r="P51" i="18" s="1"/>
  <c r="Q30" i="26"/>
  <c r="P30" i="26" s="1"/>
  <c r="K33" i="26" s="1"/>
  <c r="L16" i="18"/>
  <c r="L16" i="4" s="1"/>
  <c r="K19" i="26"/>
  <c r="L19" i="18" s="1"/>
  <c r="L19" i="4" s="1"/>
  <c r="P40" i="26"/>
  <c r="K38" i="24"/>
  <c r="L29" i="15"/>
  <c r="K23" i="26"/>
  <c r="L23" i="18" s="1"/>
  <c r="L23" i="4" s="1"/>
  <c r="P44" i="26"/>
  <c r="K21" i="26"/>
  <c r="L21" i="18" s="1"/>
  <c r="L21" i="4" s="1"/>
  <c r="P42" i="26"/>
  <c r="P24" i="18"/>
  <c r="K24" i="18" s="1"/>
  <c r="Q24" i="26"/>
  <c r="P24" i="26" s="1"/>
  <c r="P52" i="26"/>
  <c r="L34" i="18"/>
  <c r="K28" i="26"/>
  <c r="L28" i="18" s="1"/>
  <c r="L28" i="4" s="1"/>
  <c r="P49" i="26"/>
  <c r="P52" i="25"/>
  <c r="P56" i="25" s="1"/>
  <c r="K39" i="25" s="1"/>
  <c r="L34" i="17"/>
  <c r="L34" i="4" s="1"/>
  <c r="P25" i="18"/>
  <c r="K25" i="18" s="1"/>
  <c r="Q25" i="26"/>
  <c r="P25" i="26" s="1"/>
  <c r="P27" i="18"/>
  <c r="K27" i="18" s="1"/>
  <c r="Q27" i="26"/>
  <c r="P27" i="26" s="1"/>
  <c r="K18" i="26"/>
  <c r="L18" i="18" s="1"/>
  <c r="L18" i="4" s="1"/>
  <c r="P39" i="26"/>
  <c r="K20" i="26"/>
  <c r="L20" i="18" s="1"/>
  <c r="L20" i="4" s="1"/>
  <c r="P41" i="26"/>
  <c r="K22" i="26"/>
  <c r="L22" i="18" s="1"/>
  <c r="L22" i="4" s="1"/>
  <c r="P43" i="26"/>
  <c r="R59" i="4"/>
  <c r="S68" i="17"/>
  <c r="S69" i="17" s="1"/>
  <c r="R68" i="17"/>
  <c r="R69" i="17" s="1"/>
  <c r="T68" i="17"/>
  <c r="T69" i="17" s="1"/>
  <c r="K39" i="13"/>
  <c r="T68" i="15"/>
  <c r="T69" i="15" s="1"/>
  <c r="Q59" i="4"/>
  <c r="K33" i="4"/>
  <c r="P56" i="15"/>
  <c r="K39" i="15" s="1"/>
  <c r="K29" i="15"/>
  <c r="K64" i="1"/>
  <c r="P78" i="1" s="1"/>
  <c r="U69" i="1"/>
  <c r="K28" i="4"/>
  <c r="K20" i="4"/>
  <c r="K18" i="4"/>
  <c r="K22" i="4"/>
  <c r="K23" i="4"/>
  <c r="K21" i="4"/>
  <c r="K19" i="4"/>
  <c r="P32" i="18"/>
  <c r="K37" i="18" s="1"/>
  <c r="P29" i="18"/>
  <c r="K32" i="18" s="1"/>
  <c r="P50" i="18" s="1"/>
  <c r="K34" i="18"/>
  <c r="P52" i="18" s="1"/>
  <c r="P48" i="18"/>
  <c r="P48" i="17"/>
  <c r="P47" i="18"/>
  <c r="P47" i="17"/>
  <c r="P46" i="17"/>
  <c r="P45" i="18"/>
  <c r="P45" i="17"/>
  <c r="K17" i="4"/>
  <c r="P46" i="18" l="1"/>
  <c r="L29" i="17"/>
  <c r="R68" i="26"/>
  <c r="U68" i="26" s="1"/>
  <c r="U67" i="26"/>
  <c r="K64" i="26" s="1"/>
  <c r="K65" i="26" s="1"/>
  <c r="L65" i="18" s="1"/>
  <c r="L71" i="13"/>
  <c r="K72" i="21"/>
  <c r="P48" i="26"/>
  <c r="K27" i="26"/>
  <c r="L27" i="18" s="1"/>
  <c r="L27" i="4" s="1"/>
  <c r="K40" i="25"/>
  <c r="L39" i="17"/>
  <c r="L38" i="15"/>
  <c r="K40" i="24"/>
  <c r="K26" i="26"/>
  <c r="L26" i="18" s="1"/>
  <c r="L26" i="4" s="1"/>
  <c r="P47" i="26"/>
  <c r="K25" i="26"/>
  <c r="L25" i="18" s="1"/>
  <c r="L25" i="4" s="1"/>
  <c r="P46" i="26"/>
  <c r="K24" i="26"/>
  <c r="L24" i="18" s="1"/>
  <c r="L24" i="4" s="1"/>
  <c r="P45" i="26"/>
  <c r="P51" i="26"/>
  <c r="L33" i="18"/>
  <c r="L33" i="4" s="1"/>
  <c r="S67" i="18"/>
  <c r="S68" i="18" s="1"/>
  <c r="T67" i="18"/>
  <c r="T68" i="18" s="1"/>
  <c r="S59" i="4"/>
  <c r="K29" i="18"/>
  <c r="K38" i="18" s="1"/>
  <c r="P55" i="18"/>
  <c r="P56" i="18" s="1"/>
  <c r="K37" i="4"/>
  <c r="P56" i="17"/>
  <c r="K39" i="17" s="1"/>
  <c r="R67" i="18"/>
  <c r="R68" i="18" s="1"/>
  <c r="K32" i="4"/>
  <c r="K29" i="17"/>
  <c r="K68" i="1"/>
  <c r="K65" i="1"/>
  <c r="K25" i="4"/>
  <c r="K24" i="4"/>
  <c r="K26" i="4"/>
  <c r="K27" i="4"/>
  <c r="K34" i="4"/>
  <c r="L64" i="18" l="1"/>
  <c r="L66" i="4" s="1"/>
  <c r="L67" i="4" s="1"/>
  <c r="L70" i="4" s="1"/>
  <c r="K68" i="26"/>
  <c r="L68" i="18" s="1"/>
  <c r="P56" i="26"/>
  <c r="K39" i="26" s="1"/>
  <c r="L39" i="18" s="1"/>
  <c r="L39" i="4" s="1"/>
  <c r="L29" i="4"/>
  <c r="L38" i="4" s="1"/>
  <c r="L72" i="13"/>
  <c r="K73" i="21"/>
  <c r="L40" i="17"/>
  <c r="K69" i="25"/>
  <c r="L40" i="15"/>
  <c r="K69" i="24"/>
  <c r="K29" i="26"/>
  <c r="K29" i="4"/>
  <c r="K38" i="4" s="1"/>
  <c r="K39" i="18"/>
  <c r="K39" i="4"/>
  <c r="L40" i="4" l="1"/>
  <c r="L71" i="4" s="1"/>
  <c r="K75" i="21"/>
  <c r="L74" i="13" s="1"/>
  <c r="K74" i="13" s="1"/>
  <c r="L73" i="13"/>
  <c r="F71" i="25"/>
  <c r="K71" i="25" s="1"/>
  <c r="L69" i="17"/>
  <c r="K38" i="26"/>
  <c r="L29" i="18"/>
  <c r="L69" i="15"/>
  <c r="F71" i="24"/>
  <c r="K71" i="24" s="1"/>
  <c r="K40" i="4"/>
  <c r="L38" i="18" l="1"/>
  <c r="K40" i="26"/>
  <c r="K72" i="24"/>
  <c r="L71" i="15"/>
  <c r="L72" i="15" s="1"/>
  <c r="K72" i="25"/>
  <c r="L71" i="17"/>
  <c r="K69" i="1"/>
  <c r="K73" i="24" l="1"/>
  <c r="K75" i="24" s="1"/>
  <c r="L74" i="15" s="1"/>
  <c r="K74" i="15" s="1"/>
  <c r="L40" i="18"/>
  <c r="K69" i="26"/>
  <c r="K73" i="25"/>
  <c r="L72" i="17"/>
  <c r="F71" i="1"/>
  <c r="K78" i="1"/>
  <c r="L73" i="15" l="1"/>
  <c r="F71" i="26"/>
  <c r="K71" i="26" s="1"/>
  <c r="L73" i="4" s="1"/>
  <c r="L69" i="18"/>
  <c r="L73" i="17"/>
  <c r="K75" i="25"/>
  <c r="L74" i="17" s="1"/>
  <c r="K74" i="17" s="1"/>
  <c r="K71" i="1"/>
  <c r="K72" i="1" s="1"/>
  <c r="K73" i="1" s="1"/>
  <c r="K75" i="1" s="1"/>
  <c r="Q11" i="1"/>
  <c r="O64" i="4"/>
  <c r="K72" i="26" l="1"/>
  <c r="L74" i="4" s="1"/>
  <c r="L75" i="4" s="1"/>
  <c r="L71" i="18"/>
  <c r="K38" i="13"/>
  <c r="K40" i="13" s="1"/>
  <c r="K73" i="26" l="1"/>
  <c r="L72" i="18"/>
  <c r="K38" i="15"/>
  <c r="K75" i="26" l="1"/>
  <c r="L74" i="18" s="1"/>
  <c r="K74" i="18" s="1"/>
  <c r="L73" i="18"/>
  <c r="K40" i="15"/>
  <c r="K38" i="17"/>
  <c r="K40" i="17" s="1"/>
  <c r="K76" i="4" l="1"/>
  <c r="K40" i="18"/>
  <c r="S68" i="15" l="1"/>
  <c r="S69" i="15" s="1"/>
  <c r="R68" i="15"/>
  <c r="R69" i="15" s="1"/>
  <c r="P79" i="1" l="1"/>
  <c r="P80" i="1" s="1"/>
  <c r="Q68" i="15"/>
  <c r="Q68" i="13"/>
  <c r="P59" i="4" l="1"/>
  <c r="Q69" i="15"/>
  <c r="Q68" i="17" l="1"/>
  <c r="Q69" i="17" s="1"/>
  <c r="Q67" i="18"/>
  <c r="Q68" i="18" s="1"/>
  <c r="P67" i="13"/>
  <c r="U67" i="13" s="1"/>
  <c r="K64" i="13" s="1"/>
  <c r="U66" i="13"/>
  <c r="K63" i="13" s="1"/>
  <c r="P68" i="15"/>
  <c r="U68" i="15" s="1"/>
  <c r="K64" i="15" s="1"/>
  <c r="P78" i="15" s="1"/>
  <c r="P79" i="15" s="1"/>
  <c r="P80" i="15" s="1"/>
  <c r="P69" i="15" l="1"/>
  <c r="U69" i="15" s="1"/>
  <c r="K68" i="13"/>
  <c r="K69" i="13" s="1"/>
  <c r="K65" i="13"/>
  <c r="P77" i="13"/>
  <c r="O59" i="4"/>
  <c r="P68" i="13"/>
  <c r="U68" i="13" s="1"/>
  <c r="U67" i="15"/>
  <c r="K63" i="15" s="1"/>
  <c r="U66" i="18" l="1"/>
  <c r="K63" i="18" s="1"/>
  <c r="P67" i="18"/>
  <c r="U67" i="18" s="1"/>
  <c r="K64" i="18" s="1"/>
  <c r="P78" i="18" s="1"/>
  <c r="P79" i="18" s="1"/>
  <c r="P80" i="18" s="1"/>
  <c r="P78" i="13"/>
  <c r="O77" i="4"/>
  <c r="P68" i="17"/>
  <c r="U68" i="17" s="1"/>
  <c r="K64" i="17" s="1"/>
  <c r="U67" i="17"/>
  <c r="K63" i="17" s="1"/>
  <c r="K65" i="15"/>
  <c r="K68" i="15"/>
  <c r="K69" i="15" s="1"/>
  <c r="F71" i="13"/>
  <c r="K78" i="13"/>
  <c r="P68" i="18" l="1"/>
  <c r="U68" i="18" s="1"/>
  <c r="K71" i="13"/>
  <c r="F71" i="15"/>
  <c r="K71" i="15" s="1"/>
  <c r="K72" i="15" s="1"/>
  <c r="K73" i="15" s="1"/>
  <c r="K75" i="15" s="1"/>
  <c r="K78" i="15"/>
  <c r="K68" i="18"/>
  <c r="K69" i="18" s="1"/>
  <c r="K65" i="18"/>
  <c r="P78" i="17"/>
  <c r="P79" i="17" s="1"/>
  <c r="P80" i="17" s="1"/>
  <c r="K66" i="4"/>
  <c r="P69" i="17"/>
  <c r="U69" i="17" s="1"/>
  <c r="Q10" i="13"/>
  <c r="O65" i="4"/>
  <c r="K68" i="17"/>
  <c r="K69" i="17" s="1"/>
  <c r="K65" i="17"/>
  <c r="P79" i="13"/>
  <c r="K65" i="4"/>
  <c r="O78" i="4" l="1"/>
  <c r="K77" i="17"/>
  <c r="F71" i="17"/>
  <c r="K71" i="17" s="1"/>
  <c r="K72" i="17" s="1"/>
  <c r="K73" i="17" s="1"/>
  <c r="K75" i="17" s="1"/>
  <c r="O66" i="4"/>
  <c r="Q10" i="15"/>
  <c r="O80" i="4"/>
  <c r="O79" i="4"/>
  <c r="K67" i="4"/>
  <c r="K70" i="4" s="1"/>
  <c r="K71" i="4" s="1"/>
  <c r="K78" i="18"/>
  <c r="F71" i="18"/>
  <c r="K71" i="18" s="1"/>
  <c r="K72" i="18" s="1"/>
  <c r="K73" i="18" s="1"/>
  <c r="K75" i="18" s="1"/>
  <c r="K72" i="13"/>
  <c r="K73" i="13" s="1"/>
  <c r="K75" i="13" s="1"/>
  <c r="L79" i="4" l="1"/>
  <c r="F73" i="4"/>
  <c r="G73" i="4"/>
  <c r="O68" i="4"/>
  <c r="Q10" i="18"/>
  <c r="K73" i="4"/>
  <c r="K74" i="4" s="1"/>
  <c r="K75" i="4" s="1"/>
  <c r="K77" i="4" s="1"/>
  <c r="O67" i="4"/>
  <c r="Q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HAY, MICHELE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sz val="9"/>
            <color indexed="81"/>
            <rFont val="Tahoma"/>
            <family val="2"/>
          </rPr>
          <t>Set Hourly Rate on RATES Tab</t>
        </r>
      </text>
    </comment>
    <comment ref="E52" authorId="1" shapeId="0" xr:uid="{D3627A7E-BD83-42EA-9F84-F58D5B1B2E5D}">
      <text>
        <r>
          <rPr>
            <sz val="9"/>
            <color indexed="81"/>
            <rFont val="Tahoma"/>
            <family val="2"/>
          </rPr>
          <t>Non USC employees benefitting from training or conference projects</t>
        </r>
      </text>
    </comment>
    <comment ref="K63" authorId="0" shapeId="0" xr:uid="{172AA621-B4E7-493B-8C23-D902B83E2613}">
      <text>
        <r>
          <rPr>
            <sz val="9"/>
            <color indexed="81"/>
            <rFont val="Tahoma"/>
            <family val="2"/>
          </rPr>
          <t>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6B826504-4A5F-40A4-B8D6-7029F4802C28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E98F01F0-33BD-4194-B135-3FDF92E55B03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EB933AD9-A0CD-4C61-A48D-C9698EDEDF15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402985B0-B2DC-469D-A9E5-26319ED0608C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0557BCB3-72F7-45E1-8DF4-4EF93B14CD8A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2" shapeId="0" xr:uid="{00000000-0006-0000-0200-000001000000}">
      <text>
        <r>
          <rPr>
            <sz val="9"/>
            <color indexed="81"/>
            <rFont val="Tahoma"/>
            <family val="2"/>
          </rPr>
          <t>MTDC</t>
        </r>
      </text>
    </comment>
    <comment ref="O74" authorId="2" shapeId="0" xr:uid="{D4200042-ECD8-43AE-8775-516610C28CBA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2" shapeId="0" xr:uid="{00000000-0006-0000-0200-000002000000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35AFC304-228C-4019-9126-2837A7CF1B94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1AAD5765-329F-4999-8242-B041C8E5DB00}">
      <text>
        <r>
          <rPr>
            <sz val="9"/>
            <color indexed="81"/>
            <rFont val="Tahoma"/>
            <family val="2"/>
          </rPr>
          <t>Pulls Hourly Rate from RATES Tab</t>
        </r>
      </text>
    </comment>
    <comment ref="K63" authorId="0" shapeId="0" xr:uid="{F9C54C3F-E8C5-4D01-96EF-F4682D42E67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36740FC4-ECE3-45AB-BBE6-290D1960DAFE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131B2CDB-0053-47F0-85FB-63A58D0494D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6F75C525-FF17-4945-84CA-BF29C313E760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73F7B1A5-AD91-48CD-8705-4FB306891120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581AC5CF-1D01-4894-8C6E-B39CAE7BC3F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0060DEAE-1E85-4214-8178-93C366BFA89D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BC53DD6C-C9C8-4C72-BC80-78D485417C0C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1" shapeId="0" xr:uid="{AFB4C598-F5AA-4F44-ADED-9622C1CE4A0A}">
      <text>
        <r>
          <rPr>
            <sz val="9"/>
            <color indexed="81"/>
            <rFont val="Tahoma"/>
            <family val="2"/>
          </rPr>
          <t>MTDC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B2808A01-5BA3-4BCC-95B4-E0787E88BD79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9CC4F6BE-1645-494E-B396-393EFAB4C195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81BE04AF-1145-4085-990D-27B7FBCABC1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3186083C-26E7-4C9F-B16F-D99B2EE5CF1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DA548A2B-4D8B-405E-BD3C-41B6D4A01874}">
      <text>
        <r>
          <rPr>
            <sz val="9"/>
            <color indexed="81"/>
            <rFont val="Tahoma"/>
            <family val="2"/>
          </rPr>
          <t>Matches K65</t>
        </r>
      </text>
    </comment>
    <comment ref="O73" authorId="1" shapeId="0" xr:uid="{A81EFFEA-8092-4B56-8742-E10E0FA47FF1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4" authorId="1" shapeId="0" xr:uid="{7F04846C-7F18-4FBB-939A-4DDF1E7D4C38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D25C805F-DDD9-44E7-B974-121C18BE752D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FD5890E6-DD32-488F-B71E-BA4991857C2D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CA26B0A2-29CD-4DB2-B4A7-6BAB1DF9147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93851C6F-11FE-4FCC-9953-A5B25E8FC80F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1DDE43B4-FA4C-4206-BAEF-B79873A153E1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2BF2740F-0BDB-4242-B865-17C31F63EBE0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50411814-9034-41EB-8609-57169582AAB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99C62391-DA2C-473D-A5D2-0EF38C10E7DC}">
      <text>
        <r>
          <rPr>
            <sz val="9"/>
            <color indexed="81"/>
            <rFont val="Tahoma"/>
            <family val="2"/>
          </rPr>
          <t>Matches K65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</authors>
  <commentList>
    <comment ref="O44" authorId="0" shapeId="0" xr:uid="{51C2CD6B-06C8-41CE-85E1-9B4D28367B7E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45" authorId="0" shapeId="0" xr:uid="{783CD7B2-72E8-4A71-89C6-8E5B70A1C3BB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O56" authorId="0" shapeId="0" xr:uid="{7BC0074A-B0C9-4D4F-8133-BB25D1A64319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57" authorId="0" shapeId="0" xr:uid="{ED9EB94E-754F-4AC0-B270-352987889D98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</commentList>
</comments>
</file>

<file path=xl/sharedStrings.xml><?xml version="1.0" encoding="utf-8"?>
<sst xmlns="http://schemas.openxmlformats.org/spreadsheetml/2006/main" count="1768" uniqueCount="292">
  <si>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</si>
  <si>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</si>
  <si>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</si>
  <si>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</si>
  <si>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</si>
  <si>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</si>
  <si>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</si>
  <si>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</si>
  <si>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</si>
  <si>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</si>
  <si>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</si>
  <si>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</si>
  <si>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</si>
  <si>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</si>
  <si>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</si>
  <si>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</si>
  <si>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</si>
  <si>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</si>
  <si>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</si>
  <si>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</si>
  <si>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</si>
  <si>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</si>
  <si>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</si>
  <si>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</si>
  <si>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</si>
  <si>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</si>
  <si>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</si>
  <si>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</si>
  <si>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</si>
  <si>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</si>
  <si>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</si>
  <si>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</si>
  <si>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</si>
  <si>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</si>
  <si>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</si>
  <si>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</si>
  <si>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</si>
  <si>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</si>
  <si>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</si>
  <si>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</si>
  <si>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</si>
  <si>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</si>
  <si>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</si>
  <si>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</si>
  <si>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</si>
  <si>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</si>
  <si>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</si>
  <si>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</si>
  <si>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</si>
  <si>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</si>
  <si>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</si>
  <si>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</si>
  <si>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</si>
  <si>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</si>
  <si>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</si>
  <si>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</si>
  <si>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</si>
  <si>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</si>
  <si>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</si>
  <si>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</si>
  <si>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</si>
  <si>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</si>
  <si>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</si>
  <si>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</si>
  <si>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</si>
  <si>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</si>
  <si>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</si>
  <si>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</si>
  <si>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</si>
  <si>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</si>
  <si>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</si>
  <si>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</si>
  <si>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</si>
  <si>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</si>
  <si>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</si>
  <si>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</si>
  <si>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</si>
  <si>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</si>
  <si>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</si>
  <si>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</si>
  <si>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</si>
  <si>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</si>
  <si>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</si>
  <si>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</si>
  <si>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</si>
  <si>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</si>
  <si>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</si>
  <si>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</si>
  <si>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</si>
  <si>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</si>
  <si>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</si>
  <si>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</si>
  <si>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</si>
  <si>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</si>
  <si>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</si>
  <si>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</si>
  <si>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</si>
  <si>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</si>
  <si>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</si>
  <si>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</si>
  <si>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</si>
  <si>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</si>
  <si>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</si>
  <si>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</si>
  <si>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</si>
  <si>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</si>
  <si>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</si>
  <si>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</si>
  <si>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</si>
  <si>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</si>
  <si>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</si>
  <si>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</si>
  <si>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</si>
  <si>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</si>
  <si>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</si>
  <si>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</si>
  <si>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</si>
  <si>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</si>
  <si>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</si>
  <si>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</si>
  <si>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</si>
  <si>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 xml:space="preserve">                                                           OVER $25,000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</si>
  <si>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</si>
  <si>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</si>
  <si>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</si>
  <si>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</si>
  <si>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</si>
  <si>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</si>
  <si>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</si>
  <si>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</si>
  <si>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</si>
  <si>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</si>
  <si>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</si>
  <si>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</si>
  <si>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</si>
  <si>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</si>
  <si>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</si>
  <si>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</si>
  <si>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</si>
  <si>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</si>
  <si>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</si>
  <si>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</si>
  <si>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</si>
  <si>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</si>
  <si>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</si>
  <si>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</si>
  <si>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</si>
  <si>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</si>
  <si>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</si>
  <si>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</si>
  <si>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</si>
  <si>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</si>
  <si>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</si>
  <si>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</si>
  <si>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</si>
  <si>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</si>
  <si>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</si>
  <si>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</si>
  <si>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</si>
  <si>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</si>
  <si>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</si>
  <si>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</si>
  <si>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</si>
  <si>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</si>
  <si>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</si>
  <si>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</si>
  <si>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</si>
  <si>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</si>
  <si>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</si>
  <si>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</si>
  <si>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</si>
  <si>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</si>
  <si>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</si>
  <si>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</si>
  <si>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</si>
  <si>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</si>
  <si>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</si>
  <si>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</si>
  <si>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</si>
  <si>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</si>
  <si>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</si>
  <si>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</si>
  <si>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</si>
  <si>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</si>
  <si>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</si>
  <si>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</si>
  <si>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</si>
  <si>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</si>
  <si>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</si>
  <si>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</si>
  <si>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</si>
  <si>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</si>
  <si>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</si>
  <si>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</si>
  <si>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</si>
  <si>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</si>
  <si>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</si>
  <si>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</si>
  <si>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</si>
  <si>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</si>
  <si>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</si>
  <si>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</si>
  <si>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</si>
  <si>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</si>
  <si>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</si>
  <si>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</si>
  <si>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</si>
  <si>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</si>
  <si>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</si>
  <si>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</si>
  <si>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</si>
  <si>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</si>
  <si>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</si>
  <si>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</si>
  <si>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</si>
  <si>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</si>
  <si>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</si>
  <si>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</si>
  <si>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</si>
  <si>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</si>
  <si>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</si>
  <si>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</si>
  <si>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</si>
  <si>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</si>
  <si>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</si>
  <si>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</si>
  <si>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</si>
  <si>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</si>
  <si>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</si>
  <si>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</si>
  <si>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</si>
  <si>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</si>
  <si>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</si>
  <si>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</si>
  <si>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</si>
  <si>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</si>
  <si>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</si>
  <si>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</si>
  <si>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</si>
  <si>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</si>
  <si>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</si>
  <si>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</si>
  <si>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</si>
  <si>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</si>
  <si>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</si>
  <si>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</si>
  <si>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</si>
  <si>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</si>
  <si>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</si>
  <si>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</si>
  <si>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</si>
  <si>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</si>
  <si>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</si>
  <si>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</si>
  <si>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</si>
  <si>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USED FOR IDC UP TO $25K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</si>
  <si>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</si>
  <si>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</si>
  <si>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</si>
  <si>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</si>
  <si>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</si>
  <si>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>First $25,000 per subcontract</t>
  </si>
  <si>
    <t>Over $25,000 per subcontract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</si>
  <si>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</si>
  <si>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</si>
  <si>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</si>
  <si>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</si>
  <si>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</si>
  <si>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</si>
  <si>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</si>
  <si>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</si>
  <si>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</si>
  <si>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>Sub #1</t>
  </si>
  <si>
    <t>Sub #2</t>
  </si>
  <si>
    <t>Sub #3</t>
  </si>
  <si>
    <t>Sub #4</t>
  </si>
  <si>
    <t>Sub #5</t>
  </si>
  <si>
    <t>If the IDC does not match, you have a mistake somewhere.</t>
  </si>
  <si>
    <t>CONTRACTUAL SERVICES/COMPUTER SERVICES</t>
  </si>
  <si>
    <t>COST SHARE</t>
  </si>
  <si>
    <t>COST SHARE PAGE</t>
  </si>
  <si>
    <t xml:space="preserve">TOTAL COST SHARE OF PROJECT </t>
  </si>
  <si>
    <t>TOTAL COST SHARE OF PROJECT</t>
  </si>
  <si>
    <t>Orange cells are locked from Cost Share tab</t>
  </si>
  <si>
    <t>Orange cells are locked with formulas</t>
  </si>
  <si>
    <t xml:space="preserve">6. The latest version of this spreadsheet, as well as other helpful grant information, can be found on the SAM website. </t>
  </si>
  <si>
    <t>https://sc.edu/about/offices_and_divisions/sponsored_awards_management/index.php</t>
  </si>
  <si>
    <t xml:space="preserve">2. Only enter information in YELLOW cells.  The ORANGE spaces are locked with formulas and will cause the spreadsheet to not work properly if overwritten. </t>
  </si>
  <si>
    <t>SPONSOR SUBCONTRACTS</t>
  </si>
  <si>
    <t>COST SHARE SUBCONTRACTS</t>
  </si>
  <si>
    <t>7/1/22 - 12/31/22</t>
  </si>
  <si>
    <t>1/1/23 - 6/30/23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</si>
</sst>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3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2" fillId="0" borderId="0" applyNumberFormat="0" applyFill="0" applyBorder="0" applyAlignment="0" applyProtection="0"/>
  </cellStyleXfs>
  <cellXfs count="717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1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/>
    <xf numFmtId="0" fontId="21" fillId="0" borderId="0" xfId="15" applyFont="1" applyAlignment="1">
      <alignment horizontal="center"/>
    </xf>
    <xf numFmtId="0" fontId="22" fillId="8" borderId="0" xfId="15" applyFont="1" applyFill="1" applyAlignment="1">
      <alignment horizontal="center"/>
    </xf>
    <xf numFmtId="0" fontId="21" fillId="8" borderId="0" xfId="15" applyFont="1" applyFill="1"/>
    <xf numFmtId="0" fontId="22" fillId="8" borderId="0" xfId="15" applyFont="1" applyFill="1"/>
    <xf numFmtId="0" fontId="23" fillId="8" borderId="0" xfId="15" applyFont="1" applyFill="1"/>
    <xf numFmtId="0" fontId="22" fillId="8" borderId="0" xfId="15" applyFont="1" applyFill="1" applyAlignment="1">
      <alignment horizontal="right"/>
    </xf>
    <xf numFmtId="0" fontId="21" fillId="0" borderId="1" xfId="15" applyFont="1" applyBorder="1"/>
    <xf numFmtId="0" fontId="24" fillId="9" borderId="3" xfId="15" applyFont="1" applyFill="1" applyBorder="1"/>
    <xf numFmtId="2" fontId="24" fillId="9" borderId="3" xfId="15" applyNumberFormat="1" applyFont="1" applyFill="1" applyBorder="1"/>
    <xf numFmtId="2" fontId="24" fillId="9" borderId="0" xfId="15" applyNumberFormat="1" applyFont="1" applyFill="1"/>
    <xf numFmtId="1" fontId="24" fillId="9" borderId="0" xfId="15" applyNumberFormat="1" applyFont="1" applyFill="1"/>
    <xf numFmtId="2" fontId="24" fillId="0" borderId="0" xfId="15" applyNumberFormat="1" applyFont="1"/>
    <xf numFmtId="0" fontId="24" fillId="0" borderId="0" xfId="15" applyFont="1"/>
    <xf numFmtId="2" fontId="24" fillId="9" borderId="3" xfId="15" applyNumberFormat="1" applyFont="1" applyFill="1" applyBorder="1" applyAlignment="1">
      <alignment horizontal="right"/>
    </xf>
    <xf numFmtId="2" fontId="24" fillId="9" borderId="3" xfId="15" applyNumberFormat="1" applyFont="1" applyFill="1" applyBorder="1" applyAlignment="1">
      <alignment horizontal="center"/>
    </xf>
    <xf numFmtId="0" fontId="21" fillId="9" borderId="22" xfId="15" applyFont="1" applyFill="1" applyBorder="1"/>
    <xf numFmtId="2" fontId="21" fillId="9" borderId="22" xfId="15" applyNumberFormat="1" applyFont="1" applyFill="1" applyBorder="1"/>
    <xf numFmtId="2" fontId="24" fillId="9" borderId="22" xfId="15" applyNumberFormat="1" applyFont="1" applyFill="1" applyBorder="1"/>
    <xf numFmtId="0" fontId="21" fillId="0" borderId="22" xfId="15" applyFont="1" applyBorder="1"/>
    <xf numFmtId="2" fontId="21" fillId="0" borderId="0" xfId="15" applyNumberFormat="1" applyFont="1"/>
    <xf numFmtId="0" fontId="25" fillId="0" borderId="0" xfId="15" applyFont="1"/>
    <xf numFmtId="2" fontId="25" fillId="0" borderId="0" xfId="15" applyNumberFormat="1" applyFont="1"/>
    <xf numFmtId="0" fontId="26" fillId="0" borderId="0" xfId="15" applyFont="1"/>
    <xf numFmtId="0" fontId="26" fillId="0" borderId="0" xfId="15" applyFont="1" applyAlignment="1">
      <alignment horizontal="right" vertical="center"/>
    </xf>
    <xf numFmtId="0" fontId="26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6" fontId="10" fillId="10" borderId="11" xfId="0" applyNumberFormat="1" applyFont="1" applyFill="1" applyBorder="1"/>
    <xf numFmtId="0" fontId="10" fillId="0" borderId="0" xfId="0" applyFont="1"/>
    <xf numFmtId="6" fontId="27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/>
    <xf numFmtId="6" fontId="10" fillId="14" borderId="11" xfId="0" applyNumberFormat="1" applyFont="1" applyFill="1" applyBorder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6" fontId="9" fillId="0" borderId="0" xfId="0" applyNumberFormat="1" applyFont="1"/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" fontId="10" fillId="5" borderId="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0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8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7" fontId="10" fillId="6" borderId="11" xfId="0" applyNumberFormat="1" applyFont="1" applyFill="1" applyBorder="1"/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0" fontId="10" fillId="5" borderId="4" xfId="0" applyFont="1" applyFill="1" applyBorder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/>
    <xf numFmtId="0" fontId="10" fillId="5" borderId="4" xfId="0" applyFont="1" applyFill="1" applyBorder="1" applyAlignment="1">
      <alignment horizontal="left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4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0" fontId="10" fillId="6" borderId="3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27" fillId="11" borderId="0" xfId="0" applyNumberFormat="1" applyFont="1" applyFill="1"/>
    <xf numFmtId="6" fontId="10" fillId="6" borderId="11" xfId="0" applyNumberFormat="1" applyFont="1" applyFill="1" applyBorder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4" xfId="0" applyNumberFormat="1" applyFont="1" applyFill="1" applyBorder="1" applyAlignment="1" applyProtection="1">
      <alignment horizontal="center"/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Font="1" applyFill="1" applyBorder="1" applyAlignment="1">
      <alignment horizontal="left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7" fillId="11" borderId="11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66" fontId="10" fillId="0" borderId="11" xfId="0" applyNumberFormat="1" applyFont="1" applyBorder="1" applyAlignment="1">
      <alignment horizontal="right"/>
    </xf>
    <xf numFmtId="2" fontId="10" fillId="0" borderId="12" xfId="0" applyNumberFormat="1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6" fontId="10" fillId="0" borderId="4" xfId="0" quotePrefix="1" applyNumberFormat="1" applyFont="1" applyBorder="1" applyAlignment="1">
      <alignment horizontal="left"/>
    </xf>
    <xf numFmtId="166" fontId="10" fillId="10" borderId="4" xfId="0" quotePrefix="1" applyNumberFormat="1" applyFont="1" applyFill="1" applyBorder="1" applyAlignment="1">
      <alignment horizontal="left"/>
    </xf>
    <xf numFmtId="166" fontId="10" fillId="10" borderId="1" xfId="0" quotePrefix="1" applyNumberFormat="1" applyFont="1" applyFill="1" applyBorder="1" applyAlignment="1">
      <alignment horizontal="left"/>
    </xf>
    <xf numFmtId="5" fontId="10" fillId="0" borderId="10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Continuous"/>
    </xf>
    <xf numFmtId="166" fontId="10" fillId="0" borderId="11" xfId="0" quotePrefix="1" applyNumberFormat="1" applyFont="1" applyBorder="1" applyAlignment="1">
      <alignment horizontal="left"/>
    </xf>
    <xf numFmtId="166" fontId="10" fillId="10" borderId="14" xfId="0" quotePrefix="1" applyNumberFormat="1" applyFont="1" applyFill="1" applyBorder="1" applyAlignment="1">
      <alignment horizontal="left"/>
    </xf>
    <xf numFmtId="5" fontId="10" fillId="0" borderId="12" xfId="0" applyNumberFormat="1" applyFont="1" applyBorder="1"/>
    <xf numFmtId="2" fontId="10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9" fillId="10" borderId="26" xfId="0" applyFont="1" applyFill="1" applyBorder="1" applyAlignment="1">
      <alignment horizontal="left"/>
    </xf>
    <xf numFmtId="0" fontId="9" fillId="10" borderId="28" xfId="0" applyFont="1" applyFill="1" applyBorder="1"/>
    <xf numFmtId="0" fontId="9" fillId="10" borderId="28" xfId="0" applyFont="1" applyFill="1" applyBorder="1" applyAlignment="1">
      <alignment horizontal="right"/>
    </xf>
    <xf numFmtId="0" fontId="9" fillId="10" borderId="27" xfId="0" quotePrefix="1" applyFont="1" applyFill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8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9" fillId="10" borderId="26" xfId="0" applyFont="1" applyFill="1" applyBorder="1"/>
    <xf numFmtId="0" fontId="9" fillId="10" borderId="27" xfId="0" applyFont="1" applyFill="1" applyBorder="1"/>
    <xf numFmtId="5" fontId="10" fillId="1" borderId="10" xfId="0" applyNumberFormat="1" applyFont="1" applyFill="1" applyBorder="1"/>
    <xf numFmtId="6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0" fontId="9" fillId="10" borderId="27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1" xfId="0" applyFont="1" applyBorder="1"/>
    <xf numFmtId="5" fontId="10" fillId="0" borderId="11" xfId="0" applyNumberFormat="1" applyFont="1" applyBorder="1"/>
    <xf numFmtId="0" fontId="10" fillId="0" borderId="0" xfId="0" applyFont="1" applyAlignment="1">
      <alignment horizontal="left"/>
    </xf>
    <xf numFmtId="5" fontId="10" fillId="1" borderId="11" xfId="0" applyNumberFormat="1" applyFont="1" applyFill="1" applyBorder="1"/>
    <xf numFmtId="0" fontId="9" fillId="10" borderId="27" xfId="0" applyFont="1" applyFill="1" applyBorder="1" applyAlignment="1">
      <alignment horizontal="right"/>
    </xf>
    <xf numFmtId="165" fontId="10" fillId="0" borderId="0" xfId="0" applyNumberFormat="1" applyFont="1"/>
    <xf numFmtId="5" fontId="10" fillId="0" borderId="0" xfId="0" applyNumberFormat="1" applyFont="1" applyAlignment="1">
      <alignment horizontal="right"/>
    </xf>
    <xf numFmtId="0" fontId="10" fillId="0" borderId="2" xfId="0" applyFont="1" applyBorder="1"/>
    <xf numFmtId="0" fontId="9" fillId="0" borderId="3" xfId="0" applyFont="1" applyBorder="1"/>
    <xf numFmtId="6" fontId="10" fillId="0" borderId="5" xfId="0" applyNumberFormat="1" applyFont="1" applyBorder="1"/>
    <xf numFmtId="5" fontId="10" fillId="1" borderId="4" xfId="0" applyNumberFormat="1" applyFont="1" applyFill="1" applyBorder="1"/>
    <xf numFmtId="0" fontId="10" fillId="0" borderId="6" xfId="0" applyFont="1" applyBorder="1"/>
    <xf numFmtId="165" fontId="10" fillId="0" borderId="1" xfId="0" applyNumberFormat="1" applyFont="1" applyBorder="1"/>
    <xf numFmtId="0" fontId="10" fillId="0" borderId="9" xfId="0" applyFont="1" applyBorder="1"/>
    <xf numFmtId="165" fontId="10" fillId="0" borderId="5" xfId="0" applyNumberFormat="1" applyFont="1" applyBorder="1"/>
    <xf numFmtId="5" fontId="10" fillId="12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8" fillId="0" borderId="0" xfId="0" applyNumberFormat="1" applyFont="1"/>
    <xf numFmtId="5" fontId="10" fillId="0" borderId="0" xfId="0" applyNumberFormat="1" applyFont="1" applyAlignment="1">
      <alignment horizontal="centerContinuous"/>
    </xf>
    <xf numFmtId="9" fontId="10" fillId="0" borderId="0" xfId="0" applyNumberFormat="1" applyFont="1" applyAlignment="1">
      <alignment horizontal="center"/>
    </xf>
    <xf numFmtId="5" fontId="9" fillId="6" borderId="15" xfId="0" applyNumberFormat="1" applyFont="1" applyFill="1" applyBorder="1"/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10" fillId="1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/>
    <xf numFmtId="6" fontId="10" fillId="12" borderId="15" xfId="0" applyNumberFormat="1" applyFont="1" applyFill="1" applyBorder="1"/>
    <xf numFmtId="0" fontId="9" fillId="19" borderId="26" xfId="0" applyFont="1" applyFill="1" applyBorder="1" applyAlignment="1">
      <alignment horizontal="left"/>
    </xf>
    <xf numFmtId="5" fontId="9" fillId="10" borderId="27" xfId="0" applyNumberFormat="1" applyFont="1" applyFill="1" applyBorder="1"/>
    <xf numFmtId="0" fontId="16" fillId="0" borderId="2" xfId="0" applyFont="1" applyBorder="1"/>
    <xf numFmtId="164" fontId="10" fillId="0" borderId="3" xfId="0" applyNumberFormat="1" applyFont="1" applyBorder="1"/>
    <xf numFmtId="5" fontId="10" fillId="0" borderId="3" xfId="0" applyNumberFormat="1" applyFont="1" applyBorder="1"/>
    <xf numFmtId="0" fontId="17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10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9" fillId="0" borderId="1" xfId="0" applyFont="1" applyBorder="1"/>
    <xf numFmtId="6" fontId="9" fillId="0" borderId="1" xfId="0" applyNumberFormat="1" applyFont="1" applyBorder="1"/>
    <xf numFmtId="6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6" fontId="9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10" fillId="3" borderId="10" xfId="0" applyFont="1" applyFill="1" applyBorder="1"/>
    <xf numFmtId="0" fontId="9" fillId="0" borderId="0" xfId="0" quotePrefix="1" applyFont="1" applyAlignment="1">
      <alignment horizontal="left"/>
    </xf>
    <xf numFmtId="0" fontId="10" fillId="3" borderId="25" xfId="0" applyFont="1" applyFill="1" applyBorder="1"/>
    <xf numFmtId="0" fontId="9" fillId="10" borderId="28" xfId="0" applyFont="1" applyFill="1" applyBorder="1" applyAlignment="1">
      <alignment horizontal="left"/>
    </xf>
    <xf numFmtId="10" fontId="10" fillId="0" borderId="3" xfId="0" applyNumberFormat="1" applyFont="1" applyBorder="1"/>
    <xf numFmtId="0" fontId="10" fillId="0" borderId="13" xfId="0" applyFont="1" applyBorder="1"/>
    <xf numFmtId="0" fontId="10" fillId="0" borderId="12" xfId="0" applyFont="1" applyBorder="1" applyAlignment="1">
      <alignment horizontal="centerContinuous"/>
    </xf>
    <xf numFmtId="10" fontId="10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10" fontId="10" fillId="0" borderId="4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166" fontId="10" fillId="0" borderId="12" xfId="0" applyNumberFormat="1" applyFont="1" applyBorder="1" applyAlignment="1">
      <alignment horizontal="right"/>
    </xf>
    <xf numFmtId="5" fontId="9" fillId="10" borderId="28" xfId="0" applyNumberFormat="1" applyFont="1" applyFill="1" applyBorder="1"/>
    <xf numFmtId="164" fontId="18" fillId="0" borderId="0" xfId="0" applyNumberFormat="1" applyFont="1"/>
    <xf numFmtId="0" fontId="9" fillId="0" borderId="35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1" fillId="0" borderId="0" xfId="0" applyFont="1" applyProtection="1">
      <protection locked="0"/>
    </xf>
    <xf numFmtId="0" fontId="31" fillId="0" borderId="3" xfId="0" applyFont="1" applyBorder="1" applyProtection="1">
      <protection locked="0"/>
    </xf>
    <xf numFmtId="8" fontId="3" fillId="6" borderId="11" xfId="0" applyNumberFormat="1" applyFont="1" applyFill="1" applyBorder="1" applyAlignment="1">
      <alignment horizontal="left"/>
    </xf>
    <xf numFmtId="0" fontId="24" fillId="9" borderId="3" xfId="15" applyFont="1" applyFill="1" applyBorder="1" applyProtection="1">
      <protection locked="0"/>
    </xf>
    <xf numFmtId="2" fontId="10" fillId="10" borderId="12" xfId="0" applyNumberFormat="1" applyFont="1" applyFill="1" applyBorder="1"/>
    <xf numFmtId="6" fontId="10" fillId="0" borderId="11" xfId="0" applyNumberFormat="1" applyFont="1" applyBorder="1"/>
    <xf numFmtId="0" fontId="10" fillId="25" borderId="15" xfId="0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>
      <alignment horizontal="right"/>
    </xf>
    <xf numFmtId="5" fontId="10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14" fontId="10" fillId="5" borderId="6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Continuous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6" fontId="10" fillId="6" borderId="9" xfId="1" applyNumberFormat="1" applyFont="1" applyFill="1" applyBorder="1" applyAlignment="1">
      <alignment horizontal="center"/>
    </xf>
    <xf numFmtId="6" fontId="10" fillId="6" borderId="2" xfId="1" applyNumberFormat="1" applyFont="1" applyFill="1" applyBorder="1" applyAlignment="1">
      <alignment horizontal="center"/>
    </xf>
    <xf numFmtId="6" fontId="10" fillId="6" borderId="36" xfId="1" applyNumberFormat="1" applyFont="1" applyFill="1" applyBorder="1" applyAlignment="1">
      <alignment horizontal="center"/>
    </xf>
    <xf numFmtId="6" fontId="10" fillId="6" borderId="6" xfId="1" applyNumberFormat="1" applyFont="1" applyFill="1" applyBorder="1" applyAlignment="1">
      <alignment horizontal="center"/>
    </xf>
    <xf numFmtId="6" fontId="10" fillId="6" borderId="8" xfId="1" applyNumberFormat="1" applyFont="1" applyFill="1" applyBorder="1" applyAlignment="1">
      <alignment horizontal="center"/>
    </xf>
    <xf numFmtId="6" fontId="10" fillId="6" borderId="26" xfId="1" applyNumberFormat="1" applyFont="1" applyFill="1" applyBorder="1" applyAlignment="1">
      <alignment horizontal="center"/>
    </xf>
    <xf numFmtId="5" fontId="10" fillId="7" borderId="8" xfId="0" applyNumberFormat="1" applyFont="1" applyFill="1" applyBorder="1" applyProtection="1">
      <protection locked="0"/>
    </xf>
    <xf numFmtId="6" fontId="10" fillId="6" borderId="26" xfId="1" applyNumberFormat="1" applyFont="1" applyFill="1" applyBorder="1" applyAlignment="1">
      <alignment horizontal="right"/>
    </xf>
    <xf numFmtId="6" fontId="10" fillId="5" borderId="6" xfId="1" applyNumberFormat="1" applyFont="1" applyFill="1" applyBorder="1" applyAlignment="1" applyProtection="1">
      <alignment horizontal="center"/>
      <protection locked="0"/>
    </xf>
    <xf numFmtId="6" fontId="10" fillId="7" borderId="8" xfId="1" applyNumberFormat="1" applyFont="1" applyFill="1" applyBorder="1" applyAlignment="1" applyProtection="1">
      <alignment horizontal="center"/>
      <protection locked="0"/>
    </xf>
    <xf numFmtId="6" fontId="10" fillId="5" borderId="8" xfId="1" applyNumberFormat="1" applyFont="1" applyFill="1" applyBorder="1" applyAlignment="1" applyProtection="1">
      <alignment horizontal="center"/>
      <protection locked="0"/>
    </xf>
    <xf numFmtId="6" fontId="10" fillId="12" borderId="6" xfId="1" applyNumberFormat="1" applyFont="1" applyFill="1" applyBorder="1" applyAlignment="1" applyProtection="1">
      <alignment horizontal="center"/>
    </xf>
    <xf numFmtId="6" fontId="10" fillId="6" borderId="9" xfId="1" applyNumberFormat="1" applyFont="1" applyFill="1" applyBorder="1" applyAlignment="1">
      <alignment horizontal="right"/>
    </xf>
    <xf numFmtId="6" fontId="10" fillId="6" borderId="2" xfId="1" applyNumberFormat="1" applyFont="1" applyFill="1" applyBorder="1" applyAlignment="1">
      <alignment horizontal="right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5" fontId="10" fillId="26" borderId="11" xfId="0" applyNumberFormat="1" applyFont="1" applyFill="1" applyBorder="1" applyProtection="1">
      <protection locked="0"/>
    </xf>
    <xf numFmtId="5" fontId="10" fillId="0" borderId="37" xfId="0" applyNumberFormat="1" applyFont="1" applyBorder="1" applyProtection="1">
      <protection locked="0"/>
    </xf>
    <xf numFmtId="5" fontId="10" fillId="10" borderId="38" xfId="0" applyNumberFormat="1" applyFont="1" applyFill="1" applyBorder="1" applyProtection="1">
      <protection locked="0"/>
    </xf>
    <xf numFmtId="5" fontId="10" fillId="0" borderId="32" xfId="0" applyNumberFormat="1" applyFont="1" applyBorder="1" applyProtection="1">
      <protection locked="0"/>
    </xf>
    <xf numFmtId="5" fontId="10" fillId="7" borderId="32" xfId="0" applyNumberFormat="1" applyFont="1" applyFill="1" applyBorder="1" applyProtection="1">
      <protection locked="0"/>
    </xf>
    <xf numFmtId="5" fontId="10" fillId="7" borderId="37" xfId="0" applyNumberFormat="1" applyFont="1" applyFill="1" applyBorder="1" applyProtection="1">
      <protection locked="0"/>
    </xf>
    <xf numFmtId="5" fontId="10" fillId="7" borderId="4" xfId="0" applyNumberFormat="1" applyFont="1" applyFill="1" applyBorder="1" applyProtection="1">
      <protection locked="0"/>
    </xf>
    <xf numFmtId="5" fontId="10" fillId="0" borderId="11" xfId="0" applyNumberFormat="1" applyFont="1" applyBorder="1" applyProtection="1">
      <protection locked="0"/>
    </xf>
    <xf numFmtId="5" fontId="10" fillId="27" borderId="4" xfId="0" applyNumberFormat="1" applyFont="1" applyFill="1" applyBorder="1" applyProtection="1">
      <protection locked="0"/>
    </xf>
    <xf numFmtId="5" fontId="10" fillId="27" borderId="10" xfId="0" applyNumberFormat="1" applyFont="1" applyFill="1" applyBorder="1" applyProtection="1">
      <protection locked="0"/>
    </xf>
    <xf numFmtId="6" fontId="10" fillId="6" borderId="9" xfId="1" applyNumberFormat="1" applyFont="1" applyFill="1" applyBorder="1" applyAlignment="1" applyProtection="1">
      <alignment horizontal="right"/>
    </xf>
    <xf numFmtId="5" fontId="10" fillId="6" borderId="2" xfId="0" applyNumberFormat="1" applyFont="1" applyFill="1" applyBorder="1"/>
    <xf numFmtId="5" fontId="10" fillId="6" borderId="9" xfId="0" applyNumberFormat="1" applyFont="1" applyFill="1" applyBorder="1"/>
    <xf numFmtId="5" fontId="10" fillId="6" borderId="6" xfId="0" applyNumberFormat="1" applyFont="1" applyFill="1" applyBorder="1"/>
    <xf numFmtId="5" fontId="10" fillId="27" borderId="12" xfId="0" applyNumberFormat="1" applyFont="1" applyFill="1" applyBorder="1" applyProtection="1">
      <protection locked="0"/>
    </xf>
    <xf numFmtId="0" fontId="10" fillId="26" borderId="11" xfId="0" applyFont="1" applyFill="1" applyBorder="1" applyAlignment="1">
      <alignment wrapText="1"/>
    </xf>
    <xf numFmtId="2" fontId="10" fillId="26" borderId="11" xfId="0" applyNumberFormat="1" applyFont="1" applyFill="1" applyBorder="1" applyAlignment="1">
      <alignment horizontal="center"/>
    </xf>
    <xf numFmtId="6" fontId="10" fillId="26" borderId="11" xfId="1" applyNumberFormat="1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center"/>
    </xf>
    <xf numFmtId="5" fontId="10" fillId="26" borderId="15" xfId="0" applyNumberFormat="1" applyFont="1" applyFill="1" applyBorder="1"/>
    <xf numFmtId="0" fontId="10" fillId="26" borderId="4" xfId="0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center"/>
    </xf>
    <xf numFmtId="5" fontId="10" fillId="26" borderId="10" xfId="0" applyNumberFormat="1" applyFont="1" applyFill="1" applyBorder="1" applyAlignment="1">
      <alignment horizontal="center"/>
    </xf>
    <xf numFmtId="5" fontId="10" fillId="26" borderId="12" xfId="0" applyNumberFormat="1" applyFont="1" applyFill="1" applyBorder="1" applyAlignment="1">
      <alignment horizontal="center"/>
    </xf>
    <xf numFmtId="5" fontId="10" fillId="26" borderId="15" xfId="0" applyNumberFormat="1" applyFont="1" applyFill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5" fontId="10" fillId="26" borderId="34" xfId="0" applyNumberFormat="1" applyFont="1" applyFill="1" applyBorder="1" applyAlignment="1">
      <alignment horizontal="center"/>
    </xf>
    <xf numFmtId="2" fontId="10" fillId="26" borderId="11" xfId="1" applyNumberFormat="1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10" fillId="26" borderId="11" xfId="0" applyFont="1" applyFill="1" applyBorder="1"/>
    <xf numFmtId="0" fontId="9" fillId="26" borderId="15" xfId="0" applyFont="1" applyFill="1" applyBorder="1" applyAlignment="1" applyProtection="1">
      <alignment horizontal="left"/>
      <protection locked="0"/>
    </xf>
    <xf numFmtId="2" fontId="9" fillId="26" borderId="33" xfId="0" applyNumberFormat="1" applyFont="1" applyFill="1" applyBorder="1" applyAlignment="1">
      <alignment horizontal="center"/>
    </xf>
    <xf numFmtId="2" fontId="9" fillId="26" borderId="16" xfId="0" applyNumberFormat="1" applyFont="1" applyFill="1" applyBorder="1" applyAlignment="1">
      <alignment horizontal="center"/>
    </xf>
    <xf numFmtId="2" fontId="9" fillId="26" borderId="34" xfId="0" applyNumberFormat="1" applyFont="1" applyFill="1" applyBorder="1" applyAlignment="1">
      <alignment horizontal="center"/>
    </xf>
    <xf numFmtId="6" fontId="9" fillId="26" borderId="15" xfId="1" applyNumberFormat="1" applyFont="1" applyFill="1" applyBorder="1" applyAlignment="1">
      <alignment horizontal="right"/>
    </xf>
    <xf numFmtId="0" fontId="10" fillId="26" borderId="11" xfId="0" applyFont="1" applyFill="1" applyBorder="1" applyAlignment="1" applyProtection="1">
      <alignment wrapText="1"/>
      <protection locked="0"/>
    </xf>
    <xf numFmtId="5" fontId="10" fillId="26" borderId="11" xfId="0" applyNumberFormat="1" applyFont="1" applyFill="1" applyBorder="1" applyAlignment="1">
      <alignment horizontal="center"/>
    </xf>
    <xf numFmtId="6" fontId="10" fillId="26" borderId="11" xfId="0" applyNumberFormat="1" applyFont="1" applyFill="1" applyBorder="1"/>
    <xf numFmtId="6" fontId="9" fillId="0" borderId="0" xfId="1" applyNumberFormat="1" applyFont="1" applyFill="1" applyBorder="1" applyProtection="1"/>
    <xf numFmtId="6" fontId="10" fillId="0" borderId="0" xfId="1" applyNumberFormat="1" applyFont="1" applyFill="1" applyBorder="1" applyAlignment="1" applyProtection="1">
      <alignment horizontal="center"/>
      <protection locked="0"/>
    </xf>
    <xf numFmtId="0" fontId="10" fillId="26" borderId="33" xfId="0" applyFont="1" applyFill="1" applyBorder="1" applyAlignment="1">
      <alignment horizontal="center"/>
    </xf>
    <xf numFmtId="0" fontId="10" fillId="26" borderId="16" xfId="0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right"/>
    </xf>
    <xf numFmtId="6" fontId="10" fillId="26" borderId="15" xfId="1" applyNumberFormat="1" applyFont="1" applyFill="1" applyBorder="1" applyAlignment="1">
      <alignment horizontal="right"/>
    </xf>
    <xf numFmtId="0" fontId="10" fillId="5" borderId="39" xfId="0" applyFont="1" applyFill="1" applyBorder="1" applyAlignment="1" applyProtection="1">
      <alignment horizontal="center"/>
      <protection locked="0"/>
    </xf>
    <xf numFmtId="14" fontId="10" fillId="5" borderId="39" xfId="0" applyNumberFormat="1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Continuous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6" fontId="10" fillId="26" borderId="43" xfId="1" applyNumberFormat="1" applyFont="1" applyFill="1" applyBorder="1" applyAlignment="1">
      <alignment horizontal="center"/>
    </xf>
    <xf numFmtId="6" fontId="10" fillId="26" borderId="44" xfId="1" applyNumberFormat="1" applyFont="1" applyFill="1" applyBorder="1" applyAlignment="1">
      <alignment horizontal="center"/>
    </xf>
    <xf numFmtId="6" fontId="10" fillId="26" borderId="45" xfId="1" applyNumberFormat="1" applyFont="1" applyFill="1" applyBorder="1" applyAlignment="1">
      <alignment horizontal="center"/>
    </xf>
    <xf numFmtId="6" fontId="10" fillId="26" borderId="40" xfId="1" applyNumberFormat="1" applyFont="1" applyFill="1" applyBorder="1" applyAlignment="1">
      <alignment horizontal="center"/>
    </xf>
    <xf numFmtId="5" fontId="10" fillId="7" borderId="46" xfId="0" applyNumberFormat="1" applyFont="1" applyFill="1" applyBorder="1" applyProtection="1">
      <protection locked="0"/>
    </xf>
    <xf numFmtId="5" fontId="10" fillId="7" borderId="42" xfId="0" applyNumberFormat="1" applyFont="1" applyFill="1" applyBorder="1" applyProtection="1">
      <protection locked="0"/>
    </xf>
    <xf numFmtId="5" fontId="10" fillId="7" borderId="40" xfId="0" applyNumberFormat="1" applyFont="1" applyFill="1" applyBorder="1" applyProtection="1">
      <protection locked="0"/>
    </xf>
    <xf numFmtId="6" fontId="10" fillId="5" borderId="45" xfId="1" applyNumberFormat="1" applyFont="1" applyFill="1" applyBorder="1" applyAlignment="1" applyProtection="1">
      <alignment horizontal="center"/>
      <protection locked="0"/>
    </xf>
    <xf numFmtId="6" fontId="10" fillId="5" borderId="39" xfId="1" applyNumberFormat="1" applyFont="1" applyFill="1" applyBorder="1" applyAlignment="1" applyProtection="1">
      <alignment horizontal="center"/>
      <protection locked="0"/>
    </xf>
    <xf numFmtId="6" fontId="10" fillId="7" borderId="40" xfId="1" applyNumberFormat="1" applyFont="1" applyFill="1" applyBorder="1" applyAlignment="1" applyProtection="1">
      <alignment horizontal="center"/>
      <protection locked="0"/>
    </xf>
    <xf numFmtId="6" fontId="10" fillId="5" borderId="40" xfId="1" applyNumberFormat="1" applyFont="1" applyFill="1" applyBorder="1" applyAlignment="1" applyProtection="1">
      <alignment horizontal="center"/>
      <protection locked="0"/>
    </xf>
    <xf numFmtId="6" fontId="10" fillId="12" borderId="39" xfId="1" applyNumberFormat="1" applyFont="1" applyFill="1" applyBorder="1" applyAlignment="1" applyProtection="1">
      <alignment horizontal="center"/>
    </xf>
    <xf numFmtId="6" fontId="10" fillId="26" borderId="43" xfId="1" applyNumberFormat="1" applyFont="1" applyFill="1" applyBorder="1" applyAlignment="1">
      <alignment horizontal="right"/>
    </xf>
    <xf numFmtId="6" fontId="10" fillId="26" borderId="44" xfId="1" applyNumberFormat="1" applyFont="1" applyFill="1" applyBorder="1" applyAlignment="1">
      <alignment horizontal="right"/>
    </xf>
    <xf numFmtId="6" fontId="10" fillId="7" borderId="45" xfId="1" applyNumberFormat="1" applyFont="1" applyFill="1" applyBorder="1" applyAlignment="1" applyProtection="1">
      <alignment horizontal="center"/>
      <protection locked="0"/>
    </xf>
    <xf numFmtId="5" fontId="10" fillId="10" borderId="47" xfId="0" applyNumberFormat="1" applyFont="1" applyFill="1" applyBorder="1" applyProtection="1">
      <protection locked="0"/>
    </xf>
    <xf numFmtId="6" fontId="10" fillId="26" borderId="48" xfId="1" applyNumberFormat="1" applyFont="1" applyFill="1" applyBorder="1" applyAlignment="1">
      <alignment horizontal="center"/>
    </xf>
    <xf numFmtId="5" fontId="10" fillId="7" borderId="31" xfId="0" applyNumberFormat="1" applyFont="1" applyFill="1" applyBorder="1" applyProtection="1">
      <protection locked="0"/>
    </xf>
    <xf numFmtId="5" fontId="10" fillId="0" borderId="16" xfId="0" applyNumberFormat="1" applyFont="1" applyBorder="1" applyProtection="1">
      <protection locked="0"/>
    </xf>
    <xf numFmtId="5" fontId="10" fillId="0" borderId="24" xfId="0" applyNumberFormat="1" applyFont="1" applyBorder="1" applyProtection="1">
      <protection locked="0"/>
    </xf>
    <xf numFmtId="0" fontId="10" fillId="17" borderId="27" xfId="0" applyFont="1" applyFill="1" applyBorder="1" applyProtection="1">
      <protection locked="0"/>
    </xf>
    <xf numFmtId="0" fontId="10" fillId="17" borderId="26" xfId="0" applyFont="1" applyFill="1" applyBorder="1" applyAlignment="1" applyProtection="1">
      <alignment horizontal="right"/>
      <protection locked="0"/>
    </xf>
    <xf numFmtId="6" fontId="10" fillId="7" borderId="51" xfId="1" applyNumberFormat="1" applyFont="1" applyFill="1" applyBorder="1" applyAlignment="1" applyProtection="1">
      <alignment horizontal="center"/>
      <protection locked="0"/>
    </xf>
    <xf numFmtId="5" fontId="10" fillId="6" borderId="11" xfId="0" applyNumberFormat="1" applyFont="1" applyFill="1" applyBorder="1" applyAlignment="1">
      <alignment horizontal="center"/>
    </xf>
    <xf numFmtId="7" fontId="10" fillId="6" borderId="12" xfId="0" applyNumberFormat="1" applyFont="1" applyFill="1" applyBorder="1"/>
    <xf numFmtId="1" fontId="10" fillId="2" borderId="52" xfId="0" applyNumberFormat="1" applyFont="1" applyFill="1" applyBorder="1" applyAlignment="1" applyProtection="1">
      <alignment horizontal="left"/>
      <protection locked="0"/>
    </xf>
    <xf numFmtId="0" fontId="10" fillId="2" borderId="53" xfId="0" applyFont="1" applyFill="1" applyBorder="1" applyAlignment="1" applyProtection="1">
      <alignment horizontal="left"/>
      <protection locked="0"/>
    </xf>
    <xf numFmtId="1" fontId="10" fillId="2" borderId="30" xfId="0" applyNumberFormat="1" applyFont="1" applyFill="1" applyBorder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left"/>
      <protection locked="0"/>
    </xf>
    <xf numFmtId="1" fontId="10" fillId="2" borderId="55" xfId="0" applyNumberFormat="1" applyFont="1" applyFill="1" applyBorder="1" applyAlignment="1" applyProtection="1">
      <alignment horizontal="left"/>
      <protection locked="0"/>
    </xf>
    <xf numFmtId="5" fontId="10" fillId="6" borderId="36" xfId="0" applyNumberFormat="1" applyFont="1" applyFill="1" applyBorder="1"/>
    <xf numFmtId="0" fontId="9" fillId="0" borderId="26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27" xfId="0" applyFont="1" applyBorder="1" applyProtection="1">
      <protection locked="0"/>
    </xf>
    <xf numFmtId="6" fontId="10" fillId="0" borderId="26" xfId="0" applyNumberFormat="1" applyFont="1" applyBorder="1" applyProtection="1">
      <protection locked="0"/>
    </xf>
    <xf numFmtId="0" fontId="10" fillId="0" borderId="28" xfId="0" applyFont="1" applyBorder="1" applyProtection="1">
      <protection locked="0"/>
    </xf>
    <xf numFmtId="6" fontId="10" fillId="26" borderId="41" xfId="1" applyNumberFormat="1" applyFont="1" applyFill="1" applyBorder="1" applyAlignment="1">
      <alignment horizontal="right"/>
    </xf>
    <xf numFmtId="6" fontId="10" fillId="7" borderId="12" xfId="1" applyNumberFormat="1" applyFont="1" applyFill="1" applyBorder="1" applyAlignment="1" applyProtection="1">
      <alignment horizontal="center"/>
      <protection locked="0"/>
    </xf>
    <xf numFmtId="0" fontId="10" fillId="17" borderId="15" xfId="0" applyFont="1" applyFill="1" applyBorder="1" applyAlignment="1" applyProtection="1">
      <alignment horizontal="right"/>
      <protection locked="0"/>
    </xf>
    <xf numFmtId="0" fontId="9" fillId="22" borderId="58" xfId="0" applyFont="1" applyFill="1" applyBorder="1" applyAlignment="1">
      <alignment wrapText="1"/>
    </xf>
    <xf numFmtId="6" fontId="9" fillId="22" borderId="59" xfId="1" applyNumberFormat="1" applyFont="1" applyFill="1" applyBorder="1" applyProtection="1"/>
    <xf numFmtId="0" fontId="9" fillId="22" borderId="58" xfId="0" applyFont="1" applyFill="1" applyBorder="1"/>
    <xf numFmtId="6" fontId="9" fillId="22" borderId="59" xfId="0" applyNumberFormat="1" applyFont="1" applyFill="1" applyBorder="1"/>
    <xf numFmtId="0" fontId="9" fillId="22" borderId="60" xfId="0" applyFont="1" applyFill="1" applyBorder="1" applyAlignment="1">
      <alignment wrapText="1"/>
    </xf>
    <xf numFmtId="6" fontId="9" fillId="22" borderId="61" xfId="1" applyNumberFormat="1" applyFont="1" applyFill="1" applyBorder="1" applyProtection="1"/>
    <xf numFmtId="5" fontId="10" fillId="26" borderId="11" xfId="0" applyNumberFormat="1" applyFont="1" applyFill="1" applyBorder="1"/>
    <xf numFmtId="6" fontId="10" fillId="26" borderId="11" xfId="1" applyNumberFormat="1" applyFont="1" applyFill="1" applyBorder="1" applyAlignment="1" applyProtection="1">
      <alignment horizontal="right"/>
    </xf>
    <xf numFmtId="6" fontId="10" fillId="26" borderId="16" xfId="1" applyNumberFormat="1" applyFont="1" applyFill="1" applyBorder="1" applyAlignment="1">
      <alignment horizontal="center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6" borderId="26" xfId="0" applyFont="1" applyFill="1" applyBorder="1" applyProtection="1">
      <protection locked="0"/>
    </xf>
    <xf numFmtId="0" fontId="9" fillId="17" borderId="17" xfId="0" applyFont="1" applyFill="1" applyBorder="1" applyAlignment="1" applyProtection="1">
      <alignment horizontal="right"/>
      <protection locked="0"/>
    </xf>
    <xf numFmtId="0" fontId="9" fillId="17" borderId="22" xfId="0" applyFont="1" applyFill="1" applyBorder="1" applyAlignment="1" applyProtection="1">
      <alignment horizontal="right"/>
      <protection locked="0"/>
    </xf>
    <xf numFmtId="0" fontId="9" fillId="6" borderId="26" xfId="0" applyFont="1" applyFill="1" applyBorder="1" applyProtection="1">
      <protection locked="0"/>
    </xf>
    <xf numFmtId="0" fontId="10" fillId="6" borderId="28" xfId="0" applyFont="1" applyFill="1" applyBorder="1" applyProtection="1">
      <protection locked="0"/>
    </xf>
    <xf numFmtId="0" fontId="10" fillId="6" borderId="28" xfId="0" applyFont="1" applyFill="1" applyBorder="1" applyAlignment="1" applyProtection="1">
      <alignment horizontal="right"/>
      <protection locked="0"/>
    </xf>
    <xf numFmtId="0" fontId="10" fillId="6" borderId="27" xfId="0" applyFont="1" applyFill="1" applyBorder="1" applyAlignment="1" applyProtection="1">
      <alignment horizontal="right"/>
      <protection locked="0"/>
    </xf>
    <xf numFmtId="5" fontId="10" fillId="7" borderId="0" xfId="0" applyNumberFormat="1" applyFont="1" applyFill="1" applyProtection="1">
      <protection locked="0"/>
    </xf>
    <xf numFmtId="0" fontId="10" fillId="6" borderId="19" xfId="0" applyFont="1" applyFill="1" applyBorder="1" applyAlignment="1" applyProtection="1">
      <alignment horizontal="right"/>
      <protection locked="0"/>
    </xf>
    <xf numFmtId="0" fontId="10" fillId="6" borderId="20" xfId="0" applyFont="1" applyFill="1" applyBorder="1" applyAlignment="1" applyProtection="1">
      <alignment horizontal="right"/>
      <protection locked="0"/>
    </xf>
    <xf numFmtId="0" fontId="9" fillId="17" borderId="15" xfId="0" applyFont="1" applyFill="1" applyBorder="1" applyProtection="1">
      <protection locked="0"/>
    </xf>
    <xf numFmtId="6" fontId="10" fillId="17" borderId="28" xfId="0" applyNumberFormat="1" applyFont="1" applyFill="1" applyBorder="1" applyProtection="1">
      <protection locked="0"/>
    </xf>
    <xf numFmtId="0" fontId="9" fillId="17" borderId="15" xfId="0" applyFont="1" applyFill="1" applyBorder="1" applyAlignment="1" applyProtection="1">
      <alignment horizontal="right"/>
      <protection locked="0"/>
    </xf>
    <xf numFmtId="0" fontId="10" fillId="26" borderId="28" xfId="0" applyFont="1" applyFill="1" applyBorder="1" applyAlignment="1" applyProtection="1">
      <alignment horizontal="left"/>
      <protection locked="0"/>
    </xf>
    <xf numFmtId="0" fontId="10" fillId="26" borderId="27" xfId="0" applyFont="1" applyFill="1" applyBorder="1" applyAlignment="1" applyProtection="1">
      <alignment horizontal="left"/>
      <protection locked="0"/>
    </xf>
    <xf numFmtId="0" fontId="10" fillId="26" borderId="26" xfId="0" applyFont="1" applyFill="1" applyBorder="1" applyProtection="1">
      <protection locked="0"/>
    </xf>
    <xf numFmtId="5" fontId="10" fillId="7" borderId="62" xfId="0" applyNumberFormat="1" applyFont="1" applyFill="1" applyBorder="1" applyProtection="1">
      <protection locked="0"/>
    </xf>
    <xf numFmtId="0" fontId="9" fillId="26" borderId="26" xfId="0" applyFont="1" applyFill="1" applyBorder="1" applyProtection="1">
      <protection locked="0"/>
    </xf>
    <xf numFmtId="0" fontId="10" fillId="26" borderId="28" xfId="0" applyFont="1" applyFill="1" applyBorder="1" applyProtection="1">
      <protection locked="0"/>
    </xf>
    <xf numFmtId="0" fontId="10" fillId="26" borderId="28" xfId="0" applyFont="1" applyFill="1" applyBorder="1" applyAlignment="1" applyProtection="1">
      <alignment horizontal="right"/>
      <protection locked="0"/>
    </xf>
    <xf numFmtId="0" fontId="10" fillId="26" borderId="27" xfId="0" applyFont="1" applyFill="1" applyBorder="1" applyAlignment="1" applyProtection="1">
      <alignment horizontal="right"/>
      <protection locked="0"/>
    </xf>
    <xf numFmtId="0" fontId="10" fillId="2" borderId="52" xfId="0" applyFont="1" applyFill="1" applyBorder="1" applyAlignment="1" applyProtection="1">
      <alignment horizontal="left"/>
      <protection locked="0"/>
    </xf>
    <xf numFmtId="0" fontId="10" fillId="10" borderId="19" xfId="0" applyFont="1" applyFill="1" applyBorder="1" applyAlignment="1" applyProtection="1">
      <alignment horizontal="right"/>
      <protection locked="0"/>
    </xf>
    <xf numFmtId="0" fontId="10" fillId="10" borderId="20" xfId="0" quotePrefix="1" applyFont="1" applyFill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9" fillId="17" borderId="21" xfId="0" applyFont="1" applyFill="1" applyBorder="1" applyProtection="1">
      <protection locked="0"/>
    </xf>
    <xf numFmtId="0" fontId="9" fillId="17" borderId="22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34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17" borderId="21" xfId="0" applyFont="1" applyFill="1" applyBorder="1" applyAlignment="1" applyProtection="1">
      <alignment horizontal="right"/>
      <protection locked="0"/>
    </xf>
    <xf numFmtId="6" fontId="10" fillId="0" borderId="63" xfId="0" applyNumberFormat="1" applyFont="1" applyBorder="1" applyProtection="1">
      <protection locked="0"/>
    </xf>
    <xf numFmtId="0" fontId="9" fillId="10" borderId="20" xfId="0" quotePrefix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left"/>
    </xf>
    <xf numFmtId="0" fontId="10" fillId="0" borderId="63" xfId="0" applyFont="1" applyBorder="1" applyProtection="1"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10" fillId="26" borderId="11" xfId="0" applyFont="1" applyFill="1" applyBorder="1" applyAlignment="1">
      <alignment horizontal="left" wrapText="1"/>
    </xf>
    <xf numFmtId="6" fontId="10" fillId="26" borderId="11" xfId="1" applyNumberFormat="1" applyFont="1" applyFill="1" applyBorder="1" applyProtection="1"/>
    <xf numFmtId="6" fontId="10" fillId="26" borderId="15" xfId="0" applyNumberFormat="1" applyFont="1" applyFill="1" applyBorder="1"/>
    <xf numFmtId="0" fontId="10" fillId="12" borderId="14" xfId="0" applyFont="1" applyFill="1" applyBorder="1" applyProtection="1">
      <protection locked="0"/>
    </xf>
    <xf numFmtId="5" fontId="10" fillId="26" borderId="12" xfId="0" applyNumberFormat="1" applyFont="1" applyFill="1" applyBorder="1"/>
    <xf numFmtId="5" fontId="10" fillId="26" borderId="4" xfId="0" applyNumberFormat="1" applyFont="1" applyFill="1" applyBorder="1"/>
    <xf numFmtId="5" fontId="10" fillId="26" borderId="37" xfId="0" applyNumberFormat="1" applyFont="1" applyFill="1" applyBorder="1"/>
    <xf numFmtId="5" fontId="10" fillId="26" borderId="50" xfId="0" applyNumberFormat="1" applyFont="1" applyFill="1" applyBorder="1"/>
    <xf numFmtId="5" fontId="10" fillId="26" borderId="31" xfId="0" applyNumberFormat="1" applyFont="1" applyFill="1" applyBorder="1"/>
    <xf numFmtId="5" fontId="10" fillId="26" borderId="49" xfId="0" applyNumberFormat="1" applyFont="1" applyFill="1" applyBorder="1"/>
    <xf numFmtId="5" fontId="10" fillId="26" borderId="10" xfId="0" applyNumberFormat="1" applyFont="1" applyFill="1" applyBorder="1"/>
    <xf numFmtId="6" fontId="10" fillId="26" borderId="0" xfId="1" applyNumberFormat="1" applyFont="1" applyFill="1" applyBorder="1" applyAlignment="1" applyProtection="1">
      <alignment horizontal="right"/>
    </xf>
    <xf numFmtId="5" fontId="10" fillId="26" borderId="16" xfId="0" applyNumberFormat="1" applyFont="1" applyFill="1" applyBorder="1"/>
    <xf numFmtId="5" fontId="10" fillId="26" borderId="4" xfId="0" applyNumberFormat="1" applyFont="1" applyFill="1" applyBorder="1" applyAlignment="1">
      <alignment horizontal="center"/>
    </xf>
    <xf numFmtId="6" fontId="10" fillId="26" borderId="10" xfId="1" applyNumberFormat="1" applyFont="1" applyFill="1" applyBorder="1" applyAlignment="1" applyProtection="1">
      <alignment horizontal="center"/>
    </xf>
    <xf numFmtId="0" fontId="22" fillId="8" borderId="1" xfId="15" applyFont="1" applyFill="1" applyBorder="1" applyAlignment="1">
      <alignment horizontal="center"/>
    </xf>
    <xf numFmtId="0" fontId="22" fillId="8" borderId="0" xfId="15" applyFont="1" applyFill="1" applyAlignment="1">
      <alignment horizontal="center"/>
    </xf>
    <xf numFmtId="0" fontId="21" fillId="0" borderId="0" xfId="15" applyFont="1" applyAlignment="1">
      <alignment horizontal="center"/>
    </xf>
    <xf numFmtId="0" fontId="21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32" fillId="0" borderId="0" xfId="16" applyFill="1" applyProtection="1"/>
    <xf numFmtId="6" fontId="9" fillId="19" borderId="26" xfId="0" applyNumberFormat="1" applyFont="1" applyFill="1" applyBorder="1" applyAlignment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6" fontId="9" fillId="19" borderId="24" xfId="0" applyNumberFormat="1" applyFont="1" applyFill="1" applyBorder="1" applyAlignment="1">
      <alignment horizontal="center"/>
    </xf>
    <xf numFmtId="6" fontId="9" fillId="19" borderId="0" xfId="0" applyNumberFormat="1" applyFont="1" applyFill="1" applyAlignment="1">
      <alignment horizontal="center"/>
    </xf>
    <xf numFmtId="6" fontId="9" fillId="19" borderId="17" xfId="0" applyNumberFormat="1" applyFont="1" applyFill="1" applyBorder="1" applyAlignment="1">
      <alignment horizontal="center"/>
    </xf>
    <xf numFmtId="0" fontId="29" fillId="15" borderId="18" xfId="0" applyFont="1" applyFill="1" applyBorder="1" applyAlignment="1" applyProtection="1">
      <alignment horizontal="center" wrapText="1"/>
      <protection locked="0"/>
    </xf>
    <xf numFmtId="0" fontId="30" fillId="15" borderId="19" xfId="0" applyFont="1" applyFill="1" applyBorder="1" applyAlignment="1">
      <alignment horizontal="center"/>
    </xf>
    <xf numFmtId="0" fontId="30" fillId="15" borderId="20" xfId="0" applyFont="1" applyFill="1" applyBorder="1" applyAlignment="1">
      <alignment horizontal="center"/>
    </xf>
    <xf numFmtId="0" fontId="30" fillId="15" borderId="24" xfId="0" applyFont="1" applyFill="1" applyBorder="1" applyAlignment="1">
      <alignment horizontal="center"/>
    </xf>
    <xf numFmtId="0" fontId="30" fillId="15" borderId="0" xfId="0" applyFont="1" applyFill="1" applyAlignment="1">
      <alignment horizontal="center"/>
    </xf>
    <xf numFmtId="0" fontId="30" fillId="15" borderId="17" xfId="0" applyFont="1" applyFill="1" applyBorder="1" applyAlignment="1">
      <alignment horizontal="center"/>
    </xf>
    <xf numFmtId="0" fontId="31" fillId="3" borderId="3" xfId="0" applyFont="1" applyFill="1" applyBorder="1" applyAlignment="1" applyProtection="1">
      <alignment horizontal="center" wrapText="1"/>
      <protection locked="0"/>
    </xf>
    <xf numFmtId="0" fontId="31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26" borderId="24" xfId="0" applyFont="1" applyFill="1" applyBorder="1" applyAlignment="1" applyProtection="1">
      <alignment horizontal="center" wrapText="1"/>
      <protection locked="0"/>
    </xf>
    <xf numFmtId="0" fontId="28" fillId="26" borderId="0" xfId="0" applyFont="1" applyFill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8" fillId="20" borderId="0" xfId="0" applyFont="1" applyFill="1" applyAlignment="1">
      <alignment horizontal="center"/>
    </xf>
    <xf numFmtId="0" fontId="28" fillId="20" borderId="17" xfId="0" applyFont="1" applyFill="1" applyBorder="1" applyAlignment="1">
      <alignment horizontal="center"/>
    </xf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6" fontId="9" fillId="0" borderId="0" xfId="0" applyNumberFormat="1" applyFont="1" applyAlignment="1">
      <alignment horizontal="center"/>
    </xf>
    <xf numFmtId="0" fontId="0" fillId="0" borderId="0" xfId="0"/>
    <xf numFmtId="0" fontId="9" fillId="26" borderId="24" xfId="0" applyFont="1" applyFill="1" applyBorder="1" applyAlignment="1" applyProtection="1">
      <alignment horizontal="center"/>
      <protection locked="0"/>
    </xf>
    <xf numFmtId="0" fontId="9" fillId="26" borderId="0" xfId="0" applyFont="1" applyFill="1" applyAlignment="1" applyProtection="1">
      <alignment horizontal="center"/>
      <protection locked="0"/>
    </xf>
    <xf numFmtId="0" fontId="9" fillId="26" borderId="17" xfId="0" applyFont="1" applyFill="1" applyBorder="1" applyAlignment="1" applyProtection="1">
      <alignment horizontal="center"/>
      <protection locked="0"/>
    </xf>
    <xf numFmtId="0" fontId="9" fillId="12" borderId="21" xfId="0" applyFont="1" applyFill="1" applyBorder="1" applyAlignment="1" applyProtection="1">
      <alignment horizontal="center" wrapText="1"/>
      <protection locked="0"/>
    </xf>
    <xf numFmtId="0" fontId="28" fillId="20" borderId="22" xfId="0" applyFont="1" applyFill="1" applyBorder="1" applyAlignment="1">
      <alignment horizontal="center"/>
    </xf>
    <xf numFmtId="0" fontId="28" fillId="20" borderId="23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9" fillId="19" borderId="26" xfId="0" applyNumberFormat="1" applyFont="1" applyFill="1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30" fillId="15" borderId="19" xfId="0" applyFont="1" applyFill="1" applyBorder="1" applyAlignment="1" applyProtection="1">
      <alignment horizontal="center"/>
      <protection locked="0"/>
    </xf>
    <xf numFmtId="0" fontId="30" fillId="15" borderId="20" xfId="0" applyFont="1" applyFill="1" applyBorder="1" applyAlignment="1" applyProtection="1">
      <alignment horizontal="center"/>
      <protection locked="0"/>
    </xf>
    <xf numFmtId="0" fontId="30" fillId="15" borderId="24" xfId="0" applyFont="1" applyFill="1" applyBorder="1" applyAlignment="1" applyProtection="1">
      <alignment horizontal="center"/>
      <protection locked="0"/>
    </xf>
    <xf numFmtId="0" fontId="30" fillId="15" borderId="0" xfId="0" applyFont="1" applyFill="1" applyAlignment="1" applyProtection="1">
      <alignment horizontal="center"/>
      <protection locked="0"/>
    </xf>
    <xf numFmtId="0" fontId="30" fillId="15" borderId="17" xfId="0" applyFont="1" applyFill="1" applyBorder="1" applyAlignment="1" applyProtection="1">
      <alignment horizontal="center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2" borderId="56" xfId="0" applyFont="1" applyFill="1" applyBorder="1" applyAlignment="1">
      <alignment horizontal="center" wrapText="1"/>
    </xf>
    <xf numFmtId="0" fontId="9" fillId="22" borderId="57" xfId="0" applyFont="1" applyFill="1" applyBorder="1" applyAlignment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>
      <selection activeCell="A12" sqref="A12"/>
    </sheetView>
  </sheetViews>
  <sheetFormatPr defaultColWidth="8" defaultRowHeight="11.5"/>
  <cols>
    <col min="1" max="9" width="8" style="80"/>
    <col min="10" max="11" width="9.26953125" style="80" customWidth="1"/>
    <col min="12" max="12" width="4.1796875" style="80" customWidth="1"/>
    <col min="13" max="14" width="9.26953125" style="80" customWidth="1"/>
    <col min="15" max="15" width="4.1796875" style="80" customWidth="1"/>
    <col min="16" max="19" width="9.26953125" style="80" customWidth="1"/>
    <col min="20" max="20" width="4.1796875" style="80" customWidth="1"/>
    <col min="21" max="22" width="9.26953125" style="80" customWidth="1"/>
    <col min="23" max="265" width="8" style="80"/>
    <col min="266" max="267" width="9.26953125" style="80" customWidth="1"/>
    <col min="268" max="268" width="4.1796875" style="80" customWidth="1"/>
    <col min="269" max="270" width="9.26953125" style="80" customWidth="1"/>
    <col min="271" max="271" width="4.1796875" style="80" customWidth="1"/>
    <col min="272" max="275" width="9.26953125" style="80" customWidth="1"/>
    <col min="276" max="276" width="4.1796875" style="80" customWidth="1"/>
    <col min="277" max="278" width="9.26953125" style="80" customWidth="1"/>
    <col min="279" max="521" width="8" style="80"/>
    <col min="522" max="523" width="9.26953125" style="80" customWidth="1"/>
    <col min="524" max="524" width="4.1796875" style="80" customWidth="1"/>
    <col min="525" max="526" width="9.26953125" style="80" customWidth="1"/>
    <col min="527" max="527" width="4.1796875" style="80" customWidth="1"/>
    <col min="528" max="531" width="9.26953125" style="80" customWidth="1"/>
    <col min="532" max="532" width="4.1796875" style="80" customWidth="1"/>
    <col min="533" max="534" width="9.26953125" style="80" customWidth="1"/>
    <col min="535" max="777" width="8" style="80"/>
    <col min="778" max="779" width="9.26953125" style="80" customWidth="1"/>
    <col min="780" max="780" width="4.1796875" style="80" customWidth="1"/>
    <col min="781" max="782" width="9.26953125" style="80" customWidth="1"/>
    <col min="783" max="783" width="4.1796875" style="80" customWidth="1"/>
    <col min="784" max="787" width="9.26953125" style="80" customWidth="1"/>
    <col min="788" max="788" width="4.1796875" style="80" customWidth="1"/>
    <col min="789" max="790" width="9.26953125" style="80" customWidth="1"/>
    <col min="791" max="1033" width="8" style="80"/>
    <col min="1034" max="1035" width="9.26953125" style="80" customWidth="1"/>
    <col min="1036" max="1036" width="4.1796875" style="80" customWidth="1"/>
    <col min="1037" max="1038" width="9.26953125" style="80" customWidth="1"/>
    <col min="1039" max="1039" width="4.1796875" style="80" customWidth="1"/>
    <col min="1040" max="1043" width="9.26953125" style="80" customWidth="1"/>
    <col min="1044" max="1044" width="4.1796875" style="80" customWidth="1"/>
    <col min="1045" max="1046" width="9.26953125" style="80" customWidth="1"/>
    <col min="1047" max="1289" width="8" style="80"/>
    <col min="1290" max="1291" width="9.26953125" style="80" customWidth="1"/>
    <col min="1292" max="1292" width="4.1796875" style="80" customWidth="1"/>
    <col min="1293" max="1294" width="9.26953125" style="80" customWidth="1"/>
    <col min="1295" max="1295" width="4.1796875" style="80" customWidth="1"/>
    <col min="1296" max="1299" width="9.26953125" style="80" customWidth="1"/>
    <col min="1300" max="1300" width="4.1796875" style="80" customWidth="1"/>
    <col min="1301" max="1302" width="9.26953125" style="80" customWidth="1"/>
    <col min="1303" max="1545" width="8" style="80"/>
    <col min="1546" max="1547" width="9.26953125" style="80" customWidth="1"/>
    <col min="1548" max="1548" width="4.1796875" style="80" customWidth="1"/>
    <col min="1549" max="1550" width="9.26953125" style="80" customWidth="1"/>
    <col min="1551" max="1551" width="4.1796875" style="80" customWidth="1"/>
    <col min="1552" max="1555" width="9.26953125" style="80" customWidth="1"/>
    <col min="1556" max="1556" width="4.1796875" style="80" customWidth="1"/>
    <col min="1557" max="1558" width="9.26953125" style="80" customWidth="1"/>
    <col min="1559" max="1801" width="8" style="80"/>
    <col min="1802" max="1803" width="9.26953125" style="80" customWidth="1"/>
    <col min="1804" max="1804" width="4.1796875" style="80" customWidth="1"/>
    <col min="1805" max="1806" width="9.26953125" style="80" customWidth="1"/>
    <col min="1807" max="1807" width="4.1796875" style="80" customWidth="1"/>
    <col min="1808" max="1811" width="9.26953125" style="80" customWidth="1"/>
    <col min="1812" max="1812" width="4.1796875" style="80" customWidth="1"/>
    <col min="1813" max="1814" width="9.26953125" style="80" customWidth="1"/>
    <col min="1815" max="2057" width="8" style="80"/>
    <col min="2058" max="2059" width="9.26953125" style="80" customWidth="1"/>
    <col min="2060" max="2060" width="4.1796875" style="80" customWidth="1"/>
    <col min="2061" max="2062" width="9.26953125" style="80" customWidth="1"/>
    <col min="2063" max="2063" width="4.1796875" style="80" customWidth="1"/>
    <col min="2064" max="2067" width="9.26953125" style="80" customWidth="1"/>
    <col min="2068" max="2068" width="4.1796875" style="80" customWidth="1"/>
    <col min="2069" max="2070" width="9.26953125" style="80" customWidth="1"/>
    <col min="2071" max="2313" width="8" style="80"/>
    <col min="2314" max="2315" width="9.26953125" style="80" customWidth="1"/>
    <col min="2316" max="2316" width="4.1796875" style="80" customWidth="1"/>
    <col min="2317" max="2318" width="9.26953125" style="80" customWidth="1"/>
    <col min="2319" max="2319" width="4.1796875" style="80" customWidth="1"/>
    <col min="2320" max="2323" width="9.26953125" style="80" customWidth="1"/>
    <col min="2324" max="2324" width="4.1796875" style="80" customWidth="1"/>
    <col min="2325" max="2326" width="9.26953125" style="80" customWidth="1"/>
    <col min="2327" max="2569" width="8" style="80"/>
    <col min="2570" max="2571" width="9.26953125" style="80" customWidth="1"/>
    <col min="2572" max="2572" width="4.1796875" style="80" customWidth="1"/>
    <col min="2573" max="2574" width="9.26953125" style="80" customWidth="1"/>
    <col min="2575" max="2575" width="4.1796875" style="80" customWidth="1"/>
    <col min="2576" max="2579" width="9.26953125" style="80" customWidth="1"/>
    <col min="2580" max="2580" width="4.1796875" style="80" customWidth="1"/>
    <col min="2581" max="2582" width="9.26953125" style="80" customWidth="1"/>
    <col min="2583" max="2825" width="8" style="80"/>
    <col min="2826" max="2827" width="9.26953125" style="80" customWidth="1"/>
    <col min="2828" max="2828" width="4.1796875" style="80" customWidth="1"/>
    <col min="2829" max="2830" width="9.26953125" style="80" customWidth="1"/>
    <col min="2831" max="2831" width="4.1796875" style="80" customWidth="1"/>
    <col min="2832" max="2835" width="9.26953125" style="80" customWidth="1"/>
    <col min="2836" max="2836" width="4.1796875" style="80" customWidth="1"/>
    <col min="2837" max="2838" width="9.26953125" style="80" customWidth="1"/>
    <col min="2839" max="3081" width="8" style="80"/>
    <col min="3082" max="3083" width="9.26953125" style="80" customWidth="1"/>
    <col min="3084" max="3084" width="4.1796875" style="80" customWidth="1"/>
    <col min="3085" max="3086" width="9.26953125" style="80" customWidth="1"/>
    <col min="3087" max="3087" width="4.1796875" style="80" customWidth="1"/>
    <col min="3088" max="3091" width="9.26953125" style="80" customWidth="1"/>
    <col min="3092" max="3092" width="4.1796875" style="80" customWidth="1"/>
    <col min="3093" max="3094" width="9.26953125" style="80" customWidth="1"/>
    <col min="3095" max="3337" width="8" style="80"/>
    <col min="3338" max="3339" width="9.26953125" style="80" customWidth="1"/>
    <col min="3340" max="3340" width="4.1796875" style="80" customWidth="1"/>
    <col min="3341" max="3342" width="9.26953125" style="80" customWidth="1"/>
    <col min="3343" max="3343" width="4.1796875" style="80" customWidth="1"/>
    <col min="3344" max="3347" width="9.26953125" style="80" customWidth="1"/>
    <col min="3348" max="3348" width="4.1796875" style="80" customWidth="1"/>
    <col min="3349" max="3350" width="9.26953125" style="80" customWidth="1"/>
    <col min="3351" max="3593" width="8" style="80"/>
    <col min="3594" max="3595" width="9.26953125" style="80" customWidth="1"/>
    <col min="3596" max="3596" width="4.1796875" style="80" customWidth="1"/>
    <col min="3597" max="3598" width="9.26953125" style="80" customWidth="1"/>
    <col min="3599" max="3599" width="4.1796875" style="80" customWidth="1"/>
    <col min="3600" max="3603" width="9.26953125" style="80" customWidth="1"/>
    <col min="3604" max="3604" width="4.1796875" style="80" customWidth="1"/>
    <col min="3605" max="3606" width="9.26953125" style="80" customWidth="1"/>
    <col min="3607" max="3849" width="8" style="80"/>
    <col min="3850" max="3851" width="9.26953125" style="80" customWidth="1"/>
    <col min="3852" max="3852" width="4.1796875" style="80" customWidth="1"/>
    <col min="3853" max="3854" width="9.26953125" style="80" customWidth="1"/>
    <col min="3855" max="3855" width="4.1796875" style="80" customWidth="1"/>
    <col min="3856" max="3859" width="9.26953125" style="80" customWidth="1"/>
    <col min="3860" max="3860" width="4.1796875" style="80" customWidth="1"/>
    <col min="3861" max="3862" width="9.26953125" style="80" customWidth="1"/>
    <col min="3863" max="4105" width="8" style="80"/>
    <col min="4106" max="4107" width="9.26953125" style="80" customWidth="1"/>
    <col min="4108" max="4108" width="4.1796875" style="80" customWidth="1"/>
    <col min="4109" max="4110" width="9.26953125" style="80" customWidth="1"/>
    <col min="4111" max="4111" width="4.1796875" style="80" customWidth="1"/>
    <col min="4112" max="4115" width="9.26953125" style="80" customWidth="1"/>
    <col min="4116" max="4116" width="4.1796875" style="80" customWidth="1"/>
    <col min="4117" max="4118" width="9.26953125" style="80" customWidth="1"/>
    <col min="4119" max="4361" width="8" style="80"/>
    <col min="4362" max="4363" width="9.26953125" style="80" customWidth="1"/>
    <col min="4364" max="4364" width="4.1796875" style="80" customWidth="1"/>
    <col min="4365" max="4366" width="9.26953125" style="80" customWidth="1"/>
    <col min="4367" max="4367" width="4.1796875" style="80" customWidth="1"/>
    <col min="4368" max="4371" width="9.26953125" style="80" customWidth="1"/>
    <col min="4372" max="4372" width="4.1796875" style="80" customWidth="1"/>
    <col min="4373" max="4374" width="9.26953125" style="80" customWidth="1"/>
    <col min="4375" max="4617" width="8" style="80"/>
    <col min="4618" max="4619" width="9.26953125" style="80" customWidth="1"/>
    <col min="4620" max="4620" width="4.1796875" style="80" customWidth="1"/>
    <col min="4621" max="4622" width="9.26953125" style="80" customWidth="1"/>
    <col min="4623" max="4623" width="4.1796875" style="80" customWidth="1"/>
    <col min="4624" max="4627" width="9.26953125" style="80" customWidth="1"/>
    <col min="4628" max="4628" width="4.1796875" style="80" customWidth="1"/>
    <col min="4629" max="4630" width="9.26953125" style="80" customWidth="1"/>
    <col min="4631" max="4873" width="8" style="80"/>
    <col min="4874" max="4875" width="9.26953125" style="80" customWidth="1"/>
    <col min="4876" max="4876" width="4.1796875" style="80" customWidth="1"/>
    <col min="4877" max="4878" width="9.26953125" style="80" customWidth="1"/>
    <col min="4879" max="4879" width="4.1796875" style="80" customWidth="1"/>
    <col min="4880" max="4883" width="9.26953125" style="80" customWidth="1"/>
    <col min="4884" max="4884" width="4.1796875" style="80" customWidth="1"/>
    <col min="4885" max="4886" width="9.26953125" style="80" customWidth="1"/>
    <col min="4887" max="5129" width="8" style="80"/>
    <col min="5130" max="5131" width="9.26953125" style="80" customWidth="1"/>
    <col min="5132" max="5132" width="4.1796875" style="80" customWidth="1"/>
    <col min="5133" max="5134" width="9.26953125" style="80" customWidth="1"/>
    <col min="5135" max="5135" width="4.1796875" style="80" customWidth="1"/>
    <col min="5136" max="5139" width="9.26953125" style="80" customWidth="1"/>
    <col min="5140" max="5140" width="4.1796875" style="80" customWidth="1"/>
    <col min="5141" max="5142" width="9.26953125" style="80" customWidth="1"/>
    <col min="5143" max="5385" width="8" style="80"/>
    <col min="5386" max="5387" width="9.26953125" style="80" customWidth="1"/>
    <col min="5388" max="5388" width="4.1796875" style="80" customWidth="1"/>
    <col min="5389" max="5390" width="9.26953125" style="80" customWidth="1"/>
    <col min="5391" max="5391" width="4.1796875" style="80" customWidth="1"/>
    <col min="5392" max="5395" width="9.26953125" style="80" customWidth="1"/>
    <col min="5396" max="5396" width="4.1796875" style="80" customWidth="1"/>
    <col min="5397" max="5398" width="9.26953125" style="80" customWidth="1"/>
    <col min="5399" max="5641" width="8" style="80"/>
    <col min="5642" max="5643" width="9.26953125" style="80" customWidth="1"/>
    <col min="5644" max="5644" width="4.1796875" style="80" customWidth="1"/>
    <col min="5645" max="5646" width="9.26953125" style="80" customWidth="1"/>
    <col min="5647" max="5647" width="4.1796875" style="80" customWidth="1"/>
    <col min="5648" max="5651" width="9.26953125" style="80" customWidth="1"/>
    <col min="5652" max="5652" width="4.1796875" style="80" customWidth="1"/>
    <col min="5653" max="5654" width="9.26953125" style="80" customWidth="1"/>
    <col min="5655" max="5897" width="8" style="80"/>
    <col min="5898" max="5899" width="9.26953125" style="80" customWidth="1"/>
    <col min="5900" max="5900" width="4.1796875" style="80" customWidth="1"/>
    <col min="5901" max="5902" width="9.26953125" style="80" customWidth="1"/>
    <col min="5903" max="5903" width="4.1796875" style="80" customWidth="1"/>
    <col min="5904" max="5907" width="9.26953125" style="80" customWidth="1"/>
    <col min="5908" max="5908" width="4.1796875" style="80" customWidth="1"/>
    <col min="5909" max="5910" width="9.26953125" style="80" customWidth="1"/>
    <col min="5911" max="6153" width="8" style="80"/>
    <col min="6154" max="6155" width="9.26953125" style="80" customWidth="1"/>
    <col min="6156" max="6156" width="4.1796875" style="80" customWidth="1"/>
    <col min="6157" max="6158" width="9.26953125" style="80" customWidth="1"/>
    <col min="6159" max="6159" width="4.1796875" style="80" customWidth="1"/>
    <col min="6160" max="6163" width="9.26953125" style="80" customWidth="1"/>
    <col min="6164" max="6164" width="4.1796875" style="80" customWidth="1"/>
    <col min="6165" max="6166" width="9.26953125" style="80" customWidth="1"/>
    <col min="6167" max="6409" width="8" style="80"/>
    <col min="6410" max="6411" width="9.26953125" style="80" customWidth="1"/>
    <col min="6412" max="6412" width="4.1796875" style="80" customWidth="1"/>
    <col min="6413" max="6414" width="9.26953125" style="80" customWidth="1"/>
    <col min="6415" max="6415" width="4.1796875" style="80" customWidth="1"/>
    <col min="6416" max="6419" width="9.26953125" style="80" customWidth="1"/>
    <col min="6420" max="6420" width="4.1796875" style="80" customWidth="1"/>
    <col min="6421" max="6422" width="9.26953125" style="80" customWidth="1"/>
    <col min="6423" max="6665" width="8" style="80"/>
    <col min="6666" max="6667" width="9.26953125" style="80" customWidth="1"/>
    <col min="6668" max="6668" width="4.1796875" style="80" customWidth="1"/>
    <col min="6669" max="6670" width="9.26953125" style="80" customWidth="1"/>
    <col min="6671" max="6671" width="4.1796875" style="80" customWidth="1"/>
    <col min="6672" max="6675" width="9.26953125" style="80" customWidth="1"/>
    <col min="6676" max="6676" width="4.1796875" style="80" customWidth="1"/>
    <col min="6677" max="6678" width="9.26953125" style="80" customWidth="1"/>
    <col min="6679" max="6921" width="8" style="80"/>
    <col min="6922" max="6923" width="9.26953125" style="80" customWidth="1"/>
    <col min="6924" max="6924" width="4.1796875" style="80" customWidth="1"/>
    <col min="6925" max="6926" width="9.26953125" style="80" customWidth="1"/>
    <col min="6927" max="6927" width="4.1796875" style="80" customWidth="1"/>
    <col min="6928" max="6931" width="9.26953125" style="80" customWidth="1"/>
    <col min="6932" max="6932" width="4.1796875" style="80" customWidth="1"/>
    <col min="6933" max="6934" width="9.26953125" style="80" customWidth="1"/>
    <col min="6935" max="7177" width="8" style="80"/>
    <col min="7178" max="7179" width="9.26953125" style="80" customWidth="1"/>
    <col min="7180" max="7180" width="4.1796875" style="80" customWidth="1"/>
    <col min="7181" max="7182" width="9.26953125" style="80" customWidth="1"/>
    <col min="7183" max="7183" width="4.1796875" style="80" customWidth="1"/>
    <col min="7184" max="7187" width="9.26953125" style="80" customWidth="1"/>
    <col min="7188" max="7188" width="4.1796875" style="80" customWidth="1"/>
    <col min="7189" max="7190" width="9.26953125" style="80" customWidth="1"/>
    <col min="7191" max="7433" width="8" style="80"/>
    <col min="7434" max="7435" width="9.26953125" style="80" customWidth="1"/>
    <col min="7436" max="7436" width="4.1796875" style="80" customWidth="1"/>
    <col min="7437" max="7438" width="9.26953125" style="80" customWidth="1"/>
    <col min="7439" max="7439" width="4.1796875" style="80" customWidth="1"/>
    <col min="7440" max="7443" width="9.26953125" style="80" customWidth="1"/>
    <col min="7444" max="7444" width="4.1796875" style="80" customWidth="1"/>
    <col min="7445" max="7446" width="9.26953125" style="80" customWidth="1"/>
    <col min="7447" max="7689" width="8" style="80"/>
    <col min="7690" max="7691" width="9.26953125" style="80" customWidth="1"/>
    <col min="7692" max="7692" width="4.1796875" style="80" customWidth="1"/>
    <col min="7693" max="7694" width="9.26953125" style="80" customWidth="1"/>
    <col min="7695" max="7695" width="4.1796875" style="80" customWidth="1"/>
    <col min="7696" max="7699" width="9.26953125" style="80" customWidth="1"/>
    <col min="7700" max="7700" width="4.1796875" style="80" customWidth="1"/>
    <col min="7701" max="7702" width="9.26953125" style="80" customWidth="1"/>
    <col min="7703" max="7945" width="8" style="80"/>
    <col min="7946" max="7947" width="9.26953125" style="80" customWidth="1"/>
    <col min="7948" max="7948" width="4.1796875" style="80" customWidth="1"/>
    <col min="7949" max="7950" width="9.26953125" style="80" customWidth="1"/>
    <col min="7951" max="7951" width="4.1796875" style="80" customWidth="1"/>
    <col min="7952" max="7955" width="9.26953125" style="80" customWidth="1"/>
    <col min="7956" max="7956" width="4.1796875" style="80" customWidth="1"/>
    <col min="7957" max="7958" width="9.26953125" style="80" customWidth="1"/>
    <col min="7959" max="8201" width="8" style="80"/>
    <col min="8202" max="8203" width="9.26953125" style="80" customWidth="1"/>
    <col min="8204" max="8204" width="4.1796875" style="80" customWidth="1"/>
    <col min="8205" max="8206" width="9.26953125" style="80" customWidth="1"/>
    <col min="8207" max="8207" width="4.1796875" style="80" customWidth="1"/>
    <col min="8208" max="8211" width="9.26953125" style="80" customWidth="1"/>
    <col min="8212" max="8212" width="4.1796875" style="80" customWidth="1"/>
    <col min="8213" max="8214" width="9.26953125" style="80" customWidth="1"/>
    <col min="8215" max="8457" width="8" style="80"/>
    <col min="8458" max="8459" width="9.26953125" style="80" customWidth="1"/>
    <col min="8460" max="8460" width="4.1796875" style="80" customWidth="1"/>
    <col min="8461" max="8462" width="9.26953125" style="80" customWidth="1"/>
    <col min="8463" max="8463" width="4.1796875" style="80" customWidth="1"/>
    <col min="8464" max="8467" width="9.26953125" style="80" customWidth="1"/>
    <col min="8468" max="8468" width="4.1796875" style="80" customWidth="1"/>
    <col min="8469" max="8470" width="9.26953125" style="80" customWidth="1"/>
    <col min="8471" max="8713" width="8" style="80"/>
    <col min="8714" max="8715" width="9.26953125" style="80" customWidth="1"/>
    <col min="8716" max="8716" width="4.1796875" style="80" customWidth="1"/>
    <col min="8717" max="8718" width="9.26953125" style="80" customWidth="1"/>
    <col min="8719" max="8719" width="4.1796875" style="80" customWidth="1"/>
    <col min="8720" max="8723" width="9.26953125" style="80" customWidth="1"/>
    <col min="8724" max="8724" width="4.1796875" style="80" customWidth="1"/>
    <col min="8725" max="8726" width="9.26953125" style="80" customWidth="1"/>
    <col min="8727" max="8969" width="8" style="80"/>
    <col min="8970" max="8971" width="9.26953125" style="80" customWidth="1"/>
    <col min="8972" max="8972" width="4.1796875" style="80" customWidth="1"/>
    <col min="8973" max="8974" width="9.26953125" style="80" customWidth="1"/>
    <col min="8975" max="8975" width="4.1796875" style="80" customWidth="1"/>
    <col min="8976" max="8979" width="9.26953125" style="80" customWidth="1"/>
    <col min="8980" max="8980" width="4.1796875" style="80" customWidth="1"/>
    <col min="8981" max="8982" width="9.26953125" style="80" customWidth="1"/>
    <col min="8983" max="9225" width="8" style="80"/>
    <col min="9226" max="9227" width="9.26953125" style="80" customWidth="1"/>
    <col min="9228" max="9228" width="4.1796875" style="80" customWidth="1"/>
    <col min="9229" max="9230" width="9.26953125" style="80" customWidth="1"/>
    <col min="9231" max="9231" width="4.1796875" style="80" customWidth="1"/>
    <col min="9232" max="9235" width="9.26953125" style="80" customWidth="1"/>
    <col min="9236" max="9236" width="4.1796875" style="80" customWidth="1"/>
    <col min="9237" max="9238" width="9.26953125" style="80" customWidth="1"/>
    <col min="9239" max="9481" width="8" style="80"/>
    <col min="9482" max="9483" width="9.26953125" style="80" customWidth="1"/>
    <col min="9484" max="9484" width="4.1796875" style="80" customWidth="1"/>
    <col min="9485" max="9486" width="9.26953125" style="80" customWidth="1"/>
    <col min="9487" max="9487" width="4.1796875" style="80" customWidth="1"/>
    <col min="9488" max="9491" width="9.26953125" style="80" customWidth="1"/>
    <col min="9492" max="9492" width="4.1796875" style="80" customWidth="1"/>
    <col min="9493" max="9494" width="9.26953125" style="80" customWidth="1"/>
    <col min="9495" max="9737" width="8" style="80"/>
    <col min="9738" max="9739" width="9.26953125" style="80" customWidth="1"/>
    <col min="9740" max="9740" width="4.1796875" style="80" customWidth="1"/>
    <col min="9741" max="9742" width="9.26953125" style="80" customWidth="1"/>
    <col min="9743" max="9743" width="4.1796875" style="80" customWidth="1"/>
    <col min="9744" max="9747" width="9.26953125" style="80" customWidth="1"/>
    <col min="9748" max="9748" width="4.1796875" style="80" customWidth="1"/>
    <col min="9749" max="9750" width="9.26953125" style="80" customWidth="1"/>
    <col min="9751" max="9993" width="8" style="80"/>
    <col min="9994" max="9995" width="9.26953125" style="80" customWidth="1"/>
    <col min="9996" max="9996" width="4.1796875" style="80" customWidth="1"/>
    <col min="9997" max="9998" width="9.26953125" style="80" customWidth="1"/>
    <col min="9999" max="9999" width="4.1796875" style="80" customWidth="1"/>
    <col min="10000" max="10003" width="9.26953125" style="80" customWidth="1"/>
    <col min="10004" max="10004" width="4.1796875" style="80" customWidth="1"/>
    <col min="10005" max="10006" width="9.26953125" style="80" customWidth="1"/>
    <col min="10007" max="10249" width="8" style="80"/>
    <col min="10250" max="10251" width="9.26953125" style="80" customWidth="1"/>
    <col min="10252" max="10252" width="4.1796875" style="80" customWidth="1"/>
    <col min="10253" max="10254" width="9.26953125" style="80" customWidth="1"/>
    <col min="10255" max="10255" width="4.1796875" style="80" customWidth="1"/>
    <col min="10256" max="10259" width="9.26953125" style="80" customWidth="1"/>
    <col min="10260" max="10260" width="4.1796875" style="80" customWidth="1"/>
    <col min="10261" max="10262" width="9.26953125" style="80" customWidth="1"/>
    <col min="10263" max="10505" width="8" style="80"/>
    <col min="10506" max="10507" width="9.26953125" style="80" customWidth="1"/>
    <col min="10508" max="10508" width="4.1796875" style="80" customWidth="1"/>
    <col min="10509" max="10510" width="9.26953125" style="80" customWidth="1"/>
    <col min="10511" max="10511" width="4.1796875" style="80" customWidth="1"/>
    <col min="10512" max="10515" width="9.26953125" style="80" customWidth="1"/>
    <col min="10516" max="10516" width="4.1796875" style="80" customWidth="1"/>
    <col min="10517" max="10518" width="9.26953125" style="80" customWidth="1"/>
    <col min="10519" max="10761" width="8" style="80"/>
    <col min="10762" max="10763" width="9.26953125" style="80" customWidth="1"/>
    <col min="10764" max="10764" width="4.1796875" style="80" customWidth="1"/>
    <col min="10765" max="10766" width="9.26953125" style="80" customWidth="1"/>
    <col min="10767" max="10767" width="4.1796875" style="80" customWidth="1"/>
    <col min="10768" max="10771" width="9.26953125" style="80" customWidth="1"/>
    <col min="10772" max="10772" width="4.1796875" style="80" customWidth="1"/>
    <col min="10773" max="10774" width="9.26953125" style="80" customWidth="1"/>
    <col min="10775" max="11017" width="8" style="80"/>
    <col min="11018" max="11019" width="9.26953125" style="80" customWidth="1"/>
    <col min="11020" max="11020" width="4.1796875" style="80" customWidth="1"/>
    <col min="11021" max="11022" width="9.26953125" style="80" customWidth="1"/>
    <col min="11023" max="11023" width="4.1796875" style="80" customWidth="1"/>
    <col min="11024" max="11027" width="9.26953125" style="80" customWidth="1"/>
    <col min="11028" max="11028" width="4.1796875" style="80" customWidth="1"/>
    <col min="11029" max="11030" width="9.26953125" style="80" customWidth="1"/>
    <col min="11031" max="11273" width="8" style="80"/>
    <col min="11274" max="11275" width="9.26953125" style="80" customWidth="1"/>
    <col min="11276" max="11276" width="4.1796875" style="80" customWidth="1"/>
    <col min="11277" max="11278" width="9.26953125" style="80" customWidth="1"/>
    <col min="11279" max="11279" width="4.1796875" style="80" customWidth="1"/>
    <col min="11280" max="11283" width="9.26953125" style="80" customWidth="1"/>
    <col min="11284" max="11284" width="4.1796875" style="80" customWidth="1"/>
    <col min="11285" max="11286" width="9.26953125" style="80" customWidth="1"/>
    <col min="11287" max="11529" width="8" style="80"/>
    <col min="11530" max="11531" width="9.26953125" style="80" customWidth="1"/>
    <col min="11532" max="11532" width="4.1796875" style="80" customWidth="1"/>
    <col min="11533" max="11534" width="9.26953125" style="80" customWidth="1"/>
    <col min="11535" max="11535" width="4.1796875" style="80" customWidth="1"/>
    <col min="11536" max="11539" width="9.26953125" style="80" customWidth="1"/>
    <col min="11540" max="11540" width="4.1796875" style="80" customWidth="1"/>
    <col min="11541" max="11542" width="9.26953125" style="80" customWidth="1"/>
    <col min="11543" max="11785" width="8" style="80"/>
    <col min="11786" max="11787" width="9.26953125" style="80" customWidth="1"/>
    <col min="11788" max="11788" width="4.1796875" style="80" customWidth="1"/>
    <col min="11789" max="11790" width="9.26953125" style="80" customWidth="1"/>
    <col min="11791" max="11791" width="4.1796875" style="80" customWidth="1"/>
    <col min="11792" max="11795" width="9.26953125" style="80" customWidth="1"/>
    <col min="11796" max="11796" width="4.1796875" style="80" customWidth="1"/>
    <col min="11797" max="11798" width="9.26953125" style="80" customWidth="1"/>
    <col min="11799" max="12041" width="8" style="80"/>
    <col min="12042" max="12043" width="9.26953125" style="80" customWidth="1"/>
    <col min="12044" max="12044" width="4.1796875" style="80" customWidth="1"/>
    <col min="12045" max="12046" width="9.26953125" style="80" customWidth="1"/>
    <col min="12047" max="12047" width="4.1796875" style="80" customWidth="1"/>
    <col min="12048" max="12051" width="9.26953125" style="80" customWidth="1"/>
    <col min="12052" max="12052" width="4.1796875" style="80" customWidth="1"/>
    <col min="12053" max="12054" width="9.26953125" style="80" customWidth="1"/>
    <col min="12055" max="12297" width="8" style="80"/>
    <col min="12298" max="12299" width="9.26953125" style="80" customWidth="1"/>
    <col min="12300" max="12300" width="4.1796875" style="80" customWidth="1"/>
    <col min="12301" max="12302" width="9.26953125" style="80" customWidth="1"/>
    <col min="12303" max="12303" width="4.1796875" style="80" customWidth="1"/>
    <col min="12304" max="12307" width="9.26953125" style="80" customWidth="1"/>
    <col min="12308" max="12308" width="4.1796875" style="80" customWidth="1"/>
    <col min="12309" max="12310" width="9.26953125" style="80" customWidth="1"/>
    <col min="12311" max="12553" width="8" style="80"/>
    <col min="12554" max="12555" width="9.26953125" style="80" customWidth="1"/>
    <col min="12556" max="12556" width="4.1796875" style="80" customWidth="1"/>
    <col min="12557" max="12558" width="9.26953125" style="80" customWidth="1"/>
    <col min="12559" max="12559" width="4.1796875" style="80" customWidth="1"/>
    <col min="12560" max="12563" width="9.26953125" style="80" customWidth="1"/>
    <col min="12564" max="12564" width="4.1796875" style="80" customWidth="1"/>
    <col min="12565" max="12566" width="9.26953125" style="80" customWidth="1"/>
    <col min="12567" max="12809" width="8" style="80"/>
    <col min="12810" max="12811" width="9.26953125" style="80" customWidth="1"/>
    <col min="12812" max="12812" width="4.1796875" style="80" customWidth="1"/>
    <col min="12813" max="12814" width="9.26953125" style="80" customWidth="1"/>
    <col min="12815" max="12815" width="4.1796875" style="80" customWidth="1"/>
    <col min="12816" max="12819" width="9.26953125" style="80" customWidth="1"/>
    <col min="12820" max="12820" width="4.1796875" style="80" customWidth="1"/>
    <col min="12821" max="12822" width="9.26953125" style="80" customWidth="1"/>
    <col min="12823" max="13065" width="8" style="80"/>
    <col min="13066" max="13067" width="9.26953125" style="80" customWidth="1"/>
    <col min="13068" max="13068" width="4.1796875" style="80" customWidth="1"/>
    <col min="13069" max="13070" width="9.26953125" style="80" customWidth="1"/>
    <col min="13071" max="13071" width="4.1796875" style="80" customWidth="1"/>
    <col min="13072" max="13075" width="9.26953125" style="80" customWidth="1"/>
    <col min="13076" max="13076" width="4.1796875" style="80" customWidth="1"/>
    <col min="13077" max="13078" width="9.26953125" style="80" customWidth="1"/>
    <col min="13079" max="13321" width="8" style="80"/>
    <col min="13322" max="13323" width="9.26953125" style="80" customWidth="1"/>
    <col min="13324" max="13324" width="4.1796875" style="80" customWidth="1"/>
    <col min="13325" max="13326" width="9.26953125" style="80" customWidth="1"/>
    <col min="13327" max="13327" width="4.1796875" style="80" customWidth="1"/>
    <col min="13328" max="13331" width="9.26953125" style="80" customWidth="1"/>
    <col min="13332" max="13332" width="4.1796875" style="80" customWidth="1"/>
    <col min="13333" max="13334" width="9.26953125" style="80" customWidth="1"/>
    <col min="13335" max="13577" width="8" style="80"/>
    <col min="13578" max="13579" width="9.26953125" style="80" customWidth="1"/>
    <col min="13580" max="13580" width="4.1796875" style="80" customWidth="1"/>
    <col min="13581" max="13582" width="9.26953125" style="80" customWidth="1"/>
    <col min="13583" max="13583" width="4.1796875" style="80" customWidth="1"/>
    <col min="13584" max="13587" width="9.26953125" style="80" customWidth="1"/>
    <col min="13588" max="13588" width="4.1796875" style="80" customWidth="1"/>
    <col min="13589" max="13590" width="9.26953125" style="80" customWidth="1"/>
    <col min="13591" max="13833" width="8" style="80"/>
    <col min="13834" max="13835" width="9.26953125" style="80" customWidth="1"/>
    <col min="13836" max="13836" width="4.1796875" style="80" customWidth="1"/>
    <col min="13837" max="13838" width="9.26953125" style="80" customWidth="1"/>
    <col min="13839" max="13839" width="4.1796875" style="80" customWidth="1"/>
    <col min="13840" max="13843" width="9.26953125" style="80" customWidth="1"/>
    <col min="13844" max="13844" width="4.1796875" style="80" customWidth="1"/>
    <col min="13845" max="13846" width="9.26953125" style="80" customWidth="1"/>
    <col min="13847" max="14089" width="8" style="80"/>
    <col min="14090" max="14091" width="9.26953125" style="80" customWidth="1"/>
    <col min="14092" max="14092" width="4.1796875" style="80" customWidth="1"/>
    <col min="14093" max="14094" width="9.26953125" style="80" customWidth="1"/>
    <col min="14095" max="14095" width="4.1796875" style="80" customWidth="1"/>
    <col min="14096" max="14099" width="9.26953125" style="80" customWidth="1"/>
    <col min="14100" max="14100" width="4.1796875" style="80" customWidth="1"/>
    <col min="14101" max="14102" width="9.26953125" style="80" customWidth="1"/>
    <col min="14103" max="14345" width="8" style="80"/>
    <col min="14346" max="14347" width="9.26953125" style="80" customWidth="1"/>
    <col min="14348" max="14348" width="4.1796875" style="80" customWidth="1"/>
    <col min="14349" max="14350" width="9.26953125" style="80" customWidth="1"/>
    <col min="14351" max="14351" width="4.1796875" style="80" customWidth="1"/>
    <col min="14352" max="14355" width="9.26953125" style="80" customWidth="1"/>
    <col min="14356" max="14356" width="4.1796875" style="80" customWidth="1"/>
    <col min="14357" max="14358" width="9.26953125" style="80" customWidth="1"/>
    <col min="14359" max="14601" width="8" style="80"/>
    <col min="14602" max="14603" width="9.26953125" style="80" customWidth="1"/>
    <col min="14604" max="14604" width="4.1796875" style="80" customWidth="1"/>
    <col min="14605" max="14606" width="9.26953125" style="80" customWidth="1"/>
    <col min="14607" max="14607" width="4.1796875" style="80" customWidth="1"/>
    <col min="14608" max="14611" width="9.26953125" style="80" customWidth="1"/>
    <col min="14612" max="14612" width="4.1796875" style="80" customWidth="1"/>
    <col min="14613" max="14614" width="9.26953125" style="80" customWidth="1"/>
    <col min="14615" max="14857" width="8" style="80"/>
    <col min="14858" max="14859" width="9.26953125" style="80" customWidth="1"/>
    <col min="14860" max="14860" width="4.1796875" style="80" customWidth="1"/>
    <col min="14861" max="14862" width="9.26953125" style="80" customWidth="1"/>
    <col min="14863" max="14863" width="4.1796875" style="80" customWidth="1"/>
    <col min="14864" max="14867" width="9.26953125" style="80" customWidth="1"/>
    <col min="14868" max="14868" width="4.1796875" style="80" customWidth="1"/>
    <col min="14869" max="14870" width="9.26953125" style="80" customWidth="1"/>
    <col min="14871" max="15113" width="8" style="80"/>
    <col min="15114" max="15115" width="9.26953125" style="80" customWidth="1"/>
    <col min="15116" max="15116" width="4.1796875" style="80" customWidth="1"/>
    <col min="15117" max="15118" width="9.26953125" style="80" customWidth="1"/>
    <col min="15119" max="15119" width="4.1796875" style="80" customWidth="1"/>
    <col min="15120" max="15123" width="9.26953125" style="80" customWidth="1"/>
    <col min="15124" max="15124" width="4.1796875" style="80" customWidth="1"/>
    <col min="15125" max="15126" width="9.26953125" style="80" customWidth="1"/>
    <col min="15127" max="15369" width="8" style="80"/>
    <col min="15370" max="15371" width="9.26953125" style="80" customWidth="1"/>
    <col min="15372" max="15372" width="4.1796875" style="80" customWidth="1"/>
    <col min="15373" max="15374" width="9.26953125" style="80" customWidth="1"/>
    <col min="15375" max="15375" width="4.1796875" style="80" customWidth="1"/>
    <col min="15376" max="15379" width="9.26953125" style="80" customWidth="1"/>
    <col min="15380" max="15380" width="4.1796875" style="80" customWidth="1"/>
    <col min="15381" max="15382" width="9.26953125" style="80" customWidth="1"/>
    <col min="15383" max="15625" width="8" style="80"/>
    <col min="15626" max="15627" width="9.26953125" style="80" customWidth="1"/>
    <col min="15628" max="15628" width="4.1796875" style="80" customWidth="1"/>
    <col min="15629" max="15630" width="9.26953125" style="80" customWidth="1"/>
    <col min="15631" max="15631" width="4.1796875" style="80" customWidth="1"/>
    <col min="15632" max="15635" width="9.26953125" style="80" customWidth="1"/>
    <col min="15636" max="15636" width="4.1796875" style="80" customWidth="1"/>
    <col min="15637" max="15638" width="9.26953125" style="80" customWidth="1"/>
    <col min="15639" max="15881" width="8" style="80"/>
    <col min="15882" max="15883" width="9.26953125" style="80" customWidth="1"/>
    <col min="15884" max="15884" width="4.1796875" style="80" customWidth="1"/>
    <col min="15885" max="15886" width="9.26953125" style="80" customWidth="1"/>
    <col min="15887" max="15887" width="4.1796875" style="80" customWidth="1"/>
    <col min="15888" max="15891" width="9.26953125" style="80" customWidth="1"/>
    <col min="15892" max="15892" width="4.1796875" style="80" customWidth="1"/>
    <col min="15893" max="15894" width="9.26953125" style="80" customWidth="1"/>
    <col min="15895" max="16137" width="8" style="80"/>
    <col min="16138" max="16139" width="9.26953125" style="80" customWidth="1"/>
    <col min="16140" max="16140" width="4.1796875" style="80" customWidth="1"/>
    <col min="16141" max="16142" width="9.26953125" style="80" customWidth="1"/>
    <col min="16143" max="16143" width="4.1796875" style="80" customWidth="1"/>
    <col min="16144" max="16147" width="9.26953125" style="80" customWidth="1"/>
    <col min="16148" max="16148" width="4.1796875" style="80" customWidth="1"/>
    <col min="16149" max="16150" width="9.26953125" style="80" customWidth="1"/>
    <col min="16151" max="16384" width="8" style="80"/>
  </cols>
  <sheetData>
    <row r="1" spans="1:21">
      <c r="I1" s="81" t="s">
        <v>161</v>
      </c>
      <c r="N1" s="82"/>
      <c r="O1" s="82"/>
      <c r="P1" s="82"/>
      <c r="R1" s="81"/>
      <c r="S1" s="81"/>
      <c r="T1" s="83"/>
    </row>
    <row r="2" spans="1:21">
      <c r="I2" s="81" t="s">
        <v>162</v>
      </c>
      <c r="N2" s="82"/>
      <c r="O2" s="82"/>
      <c r="P2" s="82"/>
      <c r="R2" s="81"/>
      <c r="S2" s="81"/>
      <c r="T2" s="83"/>
    </row>
    <row r="6" spans="1:21">
      <c r="A6" s="634" t="s">
        <v>163</v>
      </c>
      <c r="B6" s="634"/>
      <c r="C6" s="84"/>
      <c r="D6" s="634" t="s">
        <v>164</v>
      </c>
      <c r="E6" s="634"/>
      <c r="F6" s="84"/>
      <c r="G6" s="634" t="s">
        <v>165</v>
      </c>
      <c r="H6" s="635"/>
      <c r="I6" s="85"/>
      <c r="J6" s="634" t="s">
        <v>166</v>
      </c>
      <c r="K6" s="634"/>
      <c r="L6" s="86"/>
      <c r="M6" s="634" t="s">
        <v>167</v>
      </c>
      <c r="N6" s="634"/>
      <c r="O6" s="86"/>
      <c r="P6" s="634" t="s">
        <v>168</v>
      </c>
      <c r="Q6" s="634"/>
    </row>
    <row r="7" spans="1:21">
      <c r="A7" s="633" t="s">
        <v>169</v>
      </c>
      <c r="B7" s="633"/>
      <c r="C7" s="84"/>
      <c r="D7" s="633" t="s">
        <v>170</v>
      </c>
      <c r="E7" s="633"/>
      <c r="F7" s="84"/>
      <c r="G7" s="633" t="s">
        <v>170</v>
      </c>
      <c r="H7" s="636"/>
      <c r="I7" s="85"/>
      <c r="J7" s="633" t="s">
        <v>171</v>
      </c>
      <c r="K7" s="636"/>
      <c r="L7" s="87"/>
      <c r="M7" s="633" t="s">
        <v>170</v>
      </c>
      <c r="N7" s="633"/>
      <c r="O7" s="87"/>
      <c r="P7" s="633" t="s">
        <v>172</v>
      </c>
      <c r="Q7" s="633"/>
    </row>
    <row r="8" spans="1:21">
      <c r="A8" s="87"/>
      <c r="B8" s="87"/>
      <c r="C8" s="87"/>
      <c r="D8" s="87"/>
      <c r="E8" s="87"/>
      <c r="F8" s="87"/>
      <c r="G8" s="87"/>
      <c r="H8" s="85"/>
      <c r="I8" s="85"/>
      <c r="J8" s="87"/>
      <c r="K8" s="87"/>
      <c r="L8" s="87"/>
      <c r="M8" s="87"/>
      <c r="N8" s="87"/>
      <c r="O8" s="87"/>
      <c r="P8" s="87"/>
      <c r="Q8" s="87"/>
    </row>
    <row r="9" spans="1:21">
      <c r="A9" s="88" t="s">
        <v>173</v>
      </c>
      <c r="B9" s="88" t="s">
        <v>174</v>
      </c>
      <c r="C9" s="88"/>
      <c r="D9" s="84" t="s">
        <v>175</v>
      </c>
      <c r="E9" s="88" t="s">
        <v>176</v>
      </c>
      <c r="F9" s="86"/>
      <c r="G9" s="88" t="s">
        <v>177</v>
      </c>
      <c r="H9" s="88" t="s">
        <v>176</v>
      </c>
      <c r="I9" s="85"/>
      <c r="J9" s="88" t="s">
        <v>178</v>
      </c>
      <c r="K9" s="88" t="s">
        <v>179</v>
      </c>
      <c r="L9" s="86"/>
      <c r="M9" s="88" t="s">
        <v>178</v>
      </c>
      <c r="N9" s="88" t="s">
        <v>179</v>
      </c>
      <c r="O9" s="86"/>
      <c r="P9" s="88" t="s">
        <v>178</v>
      </c>
      <c r="Q9" s="88" t="s">
        <v>179</v>
      </c>
    </row>
    <row r="10" spans="1:21">
      <c r="C10" s="89"/>
      <c r="D10" s="89"/>
      <c r="E10" s="89"/>
      <c r="F10" s="89"/>
      <c r="H10" s="89"/>
      <c r="I10" s="89"/>
      <c r="J10" s="89"/>
    </row>
    <row r="11" spans="1:21">
      <c r="A11" s="438"/>
      <c r="B11" s="91">
        <f>A11*0.03</f>
        <v>0</v>
      </c>
      <c r="C11" s="92"/>
      <c r="D11" s="93">
        <f>A11</f>
        <v>0</v>
      </c>
      <c r="E11" s="92">
        <f>D11*0.09</f>
        <v>0</v>
      </c>
      <c r="F11" s="92"/>
      <c r="G11" s="90">
        <f>A11</f>
        <v>0</v>
      </c>
      <c r="H11" s="94">
        <f>G11*0.1</f>
        <v>0</v>
      </c>
      <c r="J11" s="95">
        <f>A11</f>
        <v>0</v>
      </c>
      <c r="K11" s="91">
        <f>A11*0.105</f>
        <v>0</v>
      </c>
      <c r="L11" s="90"/>
      <c r="M11" s="90">
        <f>A11</f>
        <v>0</v>
      </c>
      <c r="N11" s="96">
        <f>M11*0.11</f>
        <v>0</v>
      </c>
      <c r="O11" s="97"/>
      <c r="P11" s="90">
        <f>A11</f>
        <v>0</v>
      </c>
      <c r="Q11" s="91">
        <f>P11*0.12</f>
        <v>0</v>
      </c>
    </row>
    <row r="12" spans="1:21" ht="12" thickBot="1">
      <c r="A12" s="98"/>
      <c r="B12" s="99"/>
      <c r="C12" s="99"/>
      <c r="D12" s="99"/>
      <c r="E12" s="99"/>
      <c r="F12" s="100"/>
      <c r="G12" s="98"/>
      <c r="H12" s="101"/>
      <c r="I12" s="101"/>
      <c r="J12" s="98"/>
      <c r="K12" s="99"/>
      <c r="L12" s="98"/>
      <c r="M12" s="98"/>
      <c r="N12" s="98"/>
      <c r="O12" s="98"/>
      <c r="P12" s="98"/>
      <c r="Q12" s="99"/>
    </row>
    <row r="13" spans="1:21">
      <c r="K13" s="102"/>
      <c r="Q13" s="102"/>
      <c r="U13" s="102"/>
    </row>
    <row r="14" spans="1:21">
      <c r="A14" s="103" t="s">
        <v>12</v>
      </c>
      <c r="B14" s="104"/>
      <c r="C14" s="104"/>
      <c r="D14" s="104"/>
      <c r="E14" s="104"/>
      <c r="F14" s="104"/>
      <c r="G14" s="104"/>
      <c r="H14" s="104"/>
      <c r="I14" s="104"/>
      <c r="J14" s="103"/>
      <c r="K14" s="103"/>
      <c r="L14" s="103"/>
      <c r="M14" s="103"/>
      <c r="N14" s="104"/>
      <c r="O14" s="104"/>
      <c r="P14" s="103"/>
      <c r="Q14" s="103"/>
      <c r="R14" s="104"/>
      <c r="S14" s="103"/>
    </row>
    <row r="15" spans="1:21">
      <c r="A15" s="103"/>
      <c r="B15" s="104"/>
      <c r="C15" s="104"/>
      <c r="D15" s="104"/>
      <c r="E15" s="104"/>
      <c r="F15" s="104"/>
      <c r="G15" s="104"/>
      <c r="H15" s="104"/>
      <c r="I15" s="104"/>
      <c r="J15" s="103"/>
      <c r="K15" s="103"/>
      <c r="L15" s="103"/>
      <c r="M15" s="103"/>
      <c r="N15" s="104"/>
      <c r="O15" s="104"/>
      <c r="P15" s="103"/>
      <c r="Q15" s="103"/>
      <c r="R15" s="104"/>
      <c r="S15" s="103"/>
    </row>
    <row r="16" spans="1:21">
      <c r="A16" s="103" t="s">
        <v>180</v>
      </c>
      <c r="B16" s="104"/>
      <c r="C16" s="104"/>
      <c r="D16" s="104"/>
      <c r="E16" s="104"/>
      <c r="F16" s="104"/>
      <c r="G16" s="104"/>
      <c r="H16" s="104"/>
      <c r="I16" s="104"/>
      <c r="J16" s="103"/>
      <c r="K16" s="103"/>
      <c r="L16" s="103"/>
      <c r="M16" s="103"/>
      <c r="N16" s="104"/>
      <c r="O16" s="104"/>
      <c r="P16" s="103"/>
      <c r="Q16" s="103"/>
      <c r="R16" s="104"/>
      <c r="S16" s="103"/>
    </row>
    <row r="17" spans="1:19">
      <c r="A17" s="103" t="s">
        <v>181</v>
      </c>
      <c r="B17" s="104"/>
      <c r="C17" s="104"/>
      <c r="D17" s="104"/>
      <c r="E17" s="104"/>
      <c r="F17" s="104"/>
      <c r="G17" s="104"/>
      <c r="H17" s="104"/>
      <c r="I17" s="104"/>
      <c r="J17" s="103"/>
      <c r="K17" s="103"/>
      <c r="L17" s="103"/>
      <c r="M17" s="103"/>
      <c r="N17" s="104"/>
      <c r="O17" s="104"/>
      <c r="P17" s="103"/>
      <c r="Q17" s="103"/>
      <c r="R17" s="104"/>
      <c r="S17" s="103"/>
    </row>
    <row r="18" spans="1:19">
      <c r="B18" s="102"/>
      <c r="C18" s="102"/>
      <c r="D18" s="102"/>
      <c r="E18" s="102"/>
      <c r="F18" s="102"/>
      <c r="G18" s="102"/>
      <c r="H18" s="102"/>
      <c r="I18" s="102"/>
      <c r="N18" s="102"/>
      <c r="O18" s="102"/>
      <c r="R18" s="102"/>
    </row>
    <row r="19" spans="1:19">
      <c r="B19" s="102"/>
      <c r="C19" s="102"/>
      <c r="D19" s="102"/>
      <c r="E19" s="102"/>
      <c r="F19" s="102"/>
      <c r="G19" s="102"/>
      <c r="H19" s="102"/>
      <c r="I19" s="102"/>
      <c r="N19" s="102"/>
      <c r="O19" s="102"/>
      <c r="R19" s="102"/>
    </row>
    <row r="20" spans="1:19">
      <c r="A20" s="105" t="s">
        <v>182</v>
      </c>
      <c r="N20" s="102"/>
      <c r="O20" s="102"/>
      <c r="R20" s="102"/>
    </row>
    <row r="21" spans="1:19">
      <c r="A21" s="105" t="s">
        <v>183</v>
      </c>
      <c r="N21" s="102"/>
      <c r="O21" s="102"/>
      <c r="R21" s="102"/>
    </row>
    <row r="22" spans="1:19">
      <c r="A22" s="105"/>
      <c r="N22" s="102"/>
      <c r="O22" s="102"/>
      <c r="R22" s="102"/>
    </row>
    <row r="23" spans="1:19">
      <c r="A23" s="105" t="s">
        <v>184</v>
      </c>
      <c r="C23" s="106" t="s">
        <v>185</v>
      </c>
      <c r="E23" s="105" t="s">
        <v>186</v>
      </c>
      <c r="G23" s="105" t="s">
        <v>187</v>
      </c>
      <c r="H23" s="106"/>
      <c r="N23" s="102"/>
    </row>
    <row r="24" spans="1:19">
      <c r="A24" s="105" t="s">
        <v>188</v>
      </c>
      <c r="C24" s="106" t="s">
        <v>189</v>
      </c>
      <c r="E24" s="105" t="s">
        <v>190</v>
      </c>
      <c r="G24" s="105" t="s">
        <v>191</v>
      </c>
      <c r="H24" s="106"/>
      <c r="N24" s="102"/>
    </row>
    <row r="25" spans="1:19">
      <c r="A25" s="105" t="s">
        <v>192</v>
      </c>
      <c r="C25" s="106" t="s">
        <v>193</v>
      </c>
      <c r="E25" s="105" t="s">
        <v>194</v>
      </c>
      <c r="G25" s="105" t="s">
        <v>195</v>
      </c>
      <c r="H25" s="106"/>
      <c r="N25" s="102"/>
    </row>
    <row r="26" spans="1:19">
      <c r="A26" s="105" t="s">
        <v>196</v>
      </c>
      <c r="N26" s="102"/>
      <c r="O26" s="102"/>
      <c r="R26" s="102"/>
    </row>
    <row r="27" spans="1:19">
      <c r="A27" s="105" t="s">
        <v>197</v>
      </c>
      <c r="N27" s="102"/>
      <c r="O27" s="102"/>
      <c r="R27" s="102"/>
    </row>
    <row r="28" spans="1:19">
      <c r="A28" s="105" t="s">
        <v>198</v>
      </c>
      <c r="N28" s="102"/>
      <c r="O28" s="102"/>
      <c r="R28" s="102"/>
    </row>
    <row r="29" spans="1:19">
      <c r="A29" s="107"/>
      <c r="N29" s="102"/>
      <c r="O29" s="102"/>
      <c r="R29" s="102"/>
    </row>
    <row r="30" spans="1:19">
      <c r="B30" s="107"/>
      <c r="C30" s="107"/>
      <c r="D30" s="107"/>
      <c r="E30" s="107"/>
      <c r="F30" s="107"/>
      <c r="G30" s="107"/>
      <c r="H30" s="107"/>
      <c r="I30" s="107"/>
      <c r="N30" s="102"/>
      <c r="O30" s="102"/>
      <c r="R30" s="102"/>
    </row>
    <row r="31" spans="1:19" ht="12.5">
      <c r="A31" s="107"/>
      <c r="D31" s="80" t="s">
        <v>199</v>
      </c>
      <c r="F31" s="108" t="s">
        <v>200</v>
      </c>
      <c r="G31" s="108"/>
      <c r="H31" s="108"/>
      <c r="I31" s="109"/>
      <c r="J31" s="108"/>
      <c r="K31" s="108"/>
      <c r="L31" s="108"/>
      <c r="M31" s="108"/>
      <c r="N31" s="108"/>
      <c r="O31" s="102"/>
    </row>
    <row r="32" spans="1:19" ht="12.5">
      <c r="A32" s="107"/>
      <c r="F32" s="108" t="s">
        <v>201</v>
      </c>
      <c r="G32" s="108"/>
      <c r="H32" s="108"/>
      <c r="I32" s="108"/>
      <c r="J32" s="108"/>
      <c r="K32" s="108"/>
      <c r="L32" s="108"/>
      <c r="M32" s="108"/>
      <c r="N32" s="108"/>
    </row>
    <row r="33" spans="4:14" ht="12.5">
      <c r="F33" s="108" t="s">
        <v>202</v>
      </c>
      <c r="G33" s="108"/>
      <c r="H33" s="108"/>
      <c r="I33" s="108"/>
      <c r="J33" s="108"/>
      <c r="K33" s="108"/>
      <c r="L33" s="108"/>
      <c r="M33" s="108"/>
      <c r="N33" s="108"/>
    </row>
    <row r="36" spans="4:14" ht="12.5">
      <c r="D36" s="80" t="s">
        <v>203</v>
      </c>
      <c r="F36" s="108" t="s">
        <v>204</v>
      </c>
      <c r="G36" s="108"/>
      <c r="H36" s="108"/>
      <c r="I36" s="108"/>
      <c r="J36" s="108"/>
      <c r="K36" s="108"/>
      <c r="L36" s="108"/>
      <c r="M36" s="108"/>
      <c r="N36" s="108"/>
    </row>
    <row r="37" spans="4:14" ht="12.5">
      <c r="F37" s="108" t="s">
        <v>205</v>
      </c>
      <c r="G37" s="108"/>
      <c r="H37" s="108"/>
      <c r="I37" s="108"/>
      <c r="J37" s="108"/>
      <c r="K37" s="108"/>
      <c r="L37" s="108"/>
      <c r="M37" s="108"/>
      <c r="N37" s="108"/>
    </row>
    <row r="38" spans="4:14" ht="12.5">
      <c r="F38" s="108" t="s">
        <v>206</v>
      </c>
      <c r="G38" s="108"/>
      <c r="H38" s="108"/>
      <c r="I38" s="108"/>
      <c r="J38" s="108"/>
      <c r="K38" s="108"/>
      <c r="L38" s="108"/>
      <c r="M38" s="108"/>
      <c r="N38" s="108"/>
    </row>
  </sheetData>
  <sheetProtection algorithmName="SHA-512" hashValue="ZZrocpEAIU5qLfE0IdKz2ToiGmBof90CYvDx4EzspHUlrUq/hzx1UzFFnOogaKbjvgVwDsaP9En7FBmqw9Wd2w==" saltValue="gPWDAV+EtGpHwoMztoeCIA==" spinCount="100000" sheet="1" objects="1" scenarios="1"/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1225-4574-4372-8C0F-FD8598518CBA}">
  <sheetPr>
    <pageSetUpPr fitToPage="1"/>
  </sheetPr>
  <dimension ref="A1:U1207"/>
  <sheetViews>
    <sheetView showGridLines="0" showZeros="0" zoomScaleNormal="100" workbookViewId="0">
      <selection activeCell="R27" sqref="R27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280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84" t="s">
        <v>284</v>
      </c>
      <c r="P4" s="685"/>
      <c r="Q4" s="686"/>
    </row>
    <row r="5" spans="1:18" ht="12" customHeight="1" thickBot="1">
      <c r="K5" s="15"/>
      <c r="O5" s="687" t="s">
        <v>225</v>
      </c>
      <c r="P5" s="688"/>
      <c r="Q5" s="689"/>
    </row>
    <row r="6" spans="1:18" ht="12" customHeight="1" thickBot="1">
      <c r="G6" s="118" t="s">
        <v>46</v>
      </c>
      <c r="K6" s="15"/>
      <c r="O6" s="682"/>
      <c r="P6" s="683"/>
      <c r="Q6" s="683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90"/>
      <c r="P7" s="690"/>
      <c r="Q7" s="691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82"/>
      <c r="P10" s="693"/>
      <c r="Q10" s="182"/>
    </row>
    <row r="11" spans="1:18" ht="12" customHeight="1" thickBot="1">
      <c r="D11" s="254">
        <f>'YR 4'!D11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4'!Q15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4'!D16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4'!Q16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4'!D17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4'!Q17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4'!D18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4'!Q18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4'!D19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4'!Q19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4'!D20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4'!Q20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4'!D21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4'!Q21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4'!D22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4'!Q22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4'!D23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4'!Q23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4'!D24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4'!Q24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4'!Q28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4'!Q29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4'!Q30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4'!Q31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4'!Q32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3'!P60</f>
        <v>Sub #1</v>
      </c>
      <c r="Q60" s="179" t="str">
        <f>'COST SHARE YR 3'!Q60</f>
        <v>Sub #2</v>
      </c>
      <c r="R60" s="179" t="str">
        <f>'COST SHARE YR 3'!R60</f>
        <v>Sub #3</v>
      </c>
      <c r="S60" s="179" t="str">
        <f>'COST SHARE YR 3'!S60</f>
        <v>Sub #4</v>
      </c>
      <c r="T60" s="179" t="str">
        <f>'COST SHARE YR 3'!T60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3'!P61</f>
        <v>0</v>
      </c>
      <c r="Q61" s="135">
        <f>'COST SHARE YR 3'!Q61</f>
        <v>0</v>
      </c>
      <c r="R61" s="135">
        <f>'COST SHARE YR 3'!R61</f>
        <v>0</v>
      </c>
      <c r="S61" s="135">
        <f>'COST SHARE YR 3'!S61</f>
        <v>0</v>
      </c>
      <c r="T61" s="135">
        <f>'COST SHARE YR 3'!T61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2'!P66+'COST SHARE YR 3'!P66&lt;24999,'COST SHARE YR 1'!P67+'COST SHARE YR 2'!P66+'COST SHARE YR 3'!P66+'COST SHARE YR 4'!P64&lt;24999),P64,25000-'COST SHARE YR 1'!P67-'COST SHARE YR 2'!P66-'COST SHARE YR 3'!P66)</f>
        <v>0</v>
      </c>
      <c r="Q66" s="516">
        <f>IF(AND('COST SHARE YR 1'!Q67+'COST SHARE YR 2'!Q66+'COST SHARE YR 3'!Q66&lt;24999,'COST SHARE YR 1'!Q67+'COST SHARE YR 2'!Q66+'COST SHARE YR 3'!Q66+'COST SHARE YR 4'!Q64&lt;24999),Q64,25000-'COST SHARE YR 1'!Q67-'COST SHARE YR 2'!Q66-'COST SHARE YR 3'!Q66)</f>
        <v>0</v>
      </c>
      <c r="R66" s="516">
        <f>IF(AND('COST SHARE YR 1'!R67+'COST SHARE YR 2'!R66+'COST SHARE YR 3'!R66&lt;24999,'COST SHARE YR 1'!R67+'COST SHARE YR 2'!R66+'COST SHARE YR 3'!R66+'COST SHARE YR 4'!R64&lt;24999),R64,25000-'COST SHARE YR 1'!R67-'COST SHARE YR 2'!R66-'COST SHARE YR 3'!R66)</f>
        <v>0</v>
      </c>
      <c r="S66" s="516">
        <f>IF(AND('COST SHARE YR 1'!S67+'COST SHARE YR 2'!S66+'COST SHARE YR 3'!S66&lt;24999,'COST SHARE YR 1'!S67+'COST SHARE YR 2'!S66+'COST SHARE YR 3'!S66+'COST SHARE YR 4'!S64&lt;24999),S64,25000-'COST SHARE YR 1'!S67-'COST SHARE YR 2'!S66-'COST SHARE YR 3'!S66)</f>
        <v>0</v>
      </c>
      <c r="T66" s="516">
        <f>IF(AND('COST SHARE YR 1'!T67+'COST SHARE YR 2'!T66+'COST SHARE YR 3'!T66&lt;24999,'COST SHARE YR 1'!T67+'COST SHARE YR 2'!T66+'COST SHARE YR 3'!T66+'COST SHARE YR 4'!T64&lt;24999),T64,25000-'COST SHARE YR 1'!T67-'COST SHARE YR 2'!T66-'COST SHARE YR 3'!T66)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IF(H34&gt;0,Rates!C15*B34,0)+IF(I34&gt;0,Rates!B15*'COST SHARE YR 1'!B34,0)+IF('COST SHARE YR 1'!J34&gt;0,Rates!D15*'COST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90"/>
      <c r="P73" s="690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K73-K74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2"/>
      <c r="H78" s="693"/>
      <c r="I78" s="693"/>
      <c r="J78" s="693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/EurjDUmjQRPSw9dL19Ej+JjCSJNSwbk1dWVvq8l0rWKGr+4AGd/9yWHKWSXEJYJuQWHwawLy+UhghkFr40Q6A==" saltValue="nUJ3Nm+/sqmiBVFGaPyHag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D71 D11 K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207"/>
  <sheetViews>
    <sheetView showGridLines="0" showZeros="0" zoomScaleNormal="100" workbookViewId="0">
      <selection activeCell="S15" sqref="S15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7265625" style="15" customWidth="1"/>
    <col min="14" max="14" width="4.45312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702"/>
      <c r="Q1" s="703"/>
    </row>
    <row r="2" spans="1:18" ht="12" customHeight="1">
      <c r="A2" s="663"/>
      <c r="B2" s="663"/>
      <c r="C2" s="663"/>
      <c r="D2" s="663"/>
      <c r="E2" s="663"/>
      <c r="G2" s="118"/>
      <c r="K2" s="15"/>
      <c r="O2" s="704"/>
      <c r="P2" s="705"/>
      <c r="Q2" s="706"/>
    </row>
    <row r="3" spans="1:18" ht="10.5">
      <c r="A3" s="663"/>
      <c r="B3" s="663"/>
      <c r="C3" s="663"/>
      <c r="D3" s="663"/>
      <c r="E3" s="663"/>
      <c r="G3" s="118" t="s">
        <v>149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68" t="s">
        <v>220</v>
      </c>
      <c r="P4" s="669"/>
      <c r="Q4" s="670"/>
    </row>
    <row r="5" spans="1:18" ht="12" customHeight="1">
      <c r="K5" s="15"/>
      <c r="L5" s="158"/>
      <c r="O5" s="671" t="s">
        <v>283</v>
      </c>
      <c r="P5" s="672"/>
      <c r="Q5" s="673"/>
    </row>
    <row r="6" spans="1:18" ht="12" customHeight="1" thickBot="1">
      <c r="G6" s="118" t="s">
        <v>47</v>
      </c>
      <c r="K6" s="15"/>
      <c r="L6" s="158"/>
      <c r="O6" s="674" t="s">
        <v>225</v>
      </c>
      <c r="P6" s="675"/>
      <c r="Q6" s="676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3" t="s">
        <v>221</v>
      </c>
      <c r="P7" s="654"/>
      <c r="Q7" s="655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79" t="s">
        <v>222</v>
      </c>
      <c r="P8" s="680"/>
      <c r="Q8" s="681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37"/>
      <c r="L10" s="155"/>
      <c r="O10" s="707" t="s">
        <v>145</v>
      </c>
      <c r="P10" s="708"/>
      <c r="Q10" s="195">
        <f>K78</f>
        <v>0</v>
      </c>
    </row>
    <row r="11" spans="1:18" ht="12" customHeight="1" thickBot="1">
      <c r="D11" s="313">
        <f>'YR 1'!D11</f>
        <v>0</v>
      </c>
      <c r="E11" s="17"/>
      <c r="F11" s="17"/>
      <c r="G11" s="17"/>
      <c r="H11" s="13"/>
      <c r="I11" s="13"/>
      <c r="J11" s="33" t="s">
        <v>40</v>
      </c>
      <c r="K11" s="137"/>
      <c r="L11" s="155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O12" s="211"/>
      <c r="P12" s="701"/>
      <c r="Q12" s="701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4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5'!K15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4'!Q15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3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5'!K16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4'!Q16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3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5'!K17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4'!Q17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3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5'!K18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4'!Q18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3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5'!K19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4'!Q19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3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5'!K20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4'!Q20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3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5'!K21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4'!Q21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3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5'!K22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4'!Q22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3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5'!K23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4'!Q23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3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5'!K24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4'!Q24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H25*P25</f>
        <v>0</v>
      </c>
      <c r="L25" s="574">
        <f>'COST SHARE YR 5'!K25</f>
        <v>0</v>
      </c>
      <c r="M25" s="24"/>
      <c r="O25" s="180" t="s">
        <v>268</v>
      </c>
      <c r="P25" s="74">
        <f t="shared" ref="P25:P32" si="3">Q25/12</f>
        <v>0</v>
      </c>
      <c r="Q25" s="110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 t="shared" ref="K26:K28" si="4">H26*P26</f>
        <v>0</v>
      </c>
      <c r="L26" s="574">
        <f>'COST SHARE YR 5'!K26</f>
        <v>0</v>
      </c>
      <c r="M26" s="24"/>
      <c r="O26" s="180" t="s">
        <v>268</v>
      </c>
      <c r="P26" s="74">
        <f>Q26/12</f>
        <v>0</v>
      </c>
      <c r="Q26" s="110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 t="shared" si="4"/>
        <v>0</v>
      </c>
      <c r="L27" s="574">
        <f>'COST SHARE YR 5'!K27</f>
        <v>0</v>
      </c>
      <c r="M27" s="24"/>
      <c r="O27" s="180" t="s">
        <v>268</v>
      </c>
      <c r="P27" s="74">
        <f>Q27/12</f>
        <v>0</v>
      </c>
      <c r="Q27" s="110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63">
        <f t="shared" si="4"/>
        <v>0</v>
      </c>
      <c r="L28" s="574">
        <f>'COST SHARE YR 5'!K28</f>
        <v>0</v>
      </c>
      <c r="M28" s="24"/>
      <c r="O28" s="180" t="s">
        <v>268</v>
      </c>
      <c r="P28" s="74">
        <f>Q28/12</f>
        <v>0</v>
      </c>
      <c r="Q28" s="110">
        <f>'YR 4'!Q28</f>
        <v>0</v>
      </c>
      <c r="R28" s="138"/>
    </row>
    <row r="29" spans="1:18" ht="12" customHeight="1" thickBot="1">
      <c r="A29" s="37"/>
      <c r="B29" s="39"/>
      <c r="C29" s="39"/>
      <c r="D29" s="302" t="s">
        <v>233</v>
      </c>
      <c r="E29" s="34"/>
      <c r="F29" s="34"/>
      <c r="G29" s="34"/>
      <c r="H29" s="240">
        <f>SUM(H15:H28)</f>
        <v>0</v>
      </c>
      <c r="I29" s="241">
        <f>SUM(I15:I28)</f>
        <v>0</v>
      </c>
      <c r="J29" s="241">
        <f>SUM(J15:J28)</f>
        <v>0</v>
      </c>
      <c r="K29" s="242">
        <f>SUM(K15:K28)</f>
        <v>0</v>
      </c>
      <c r="L29" s="623">
        <f>'COST SHARE YR 5'!K29</f>
        <v>0</v>
      </c>
      <c r="M29" s="24"/>
      <c r="O29" s="124" t="s">
        <v>6</v>
      </c>
      <c r="P29" s="75">
        <f t="shared" si="3"/>
        <v>0</v>
      </c>
      <c r="Q29" s="110">
        <f>'YR 4'!Q29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4'!Q30</f>
        <v>0</v>
      </c>
      <c r="R30" s="138"/>
    </row>
    <row r="31" spans="1:18" ht="12" customHeight="1" thickBot="1">
      <c r="A31" s="314" t="s">
        <v>61</v>
      </c>
      <c r="B31" s="315" t="s">
        <v>62</v>
      </c>
      <c r="C31" s="315"/>
      <c r="D31" s="316"/>
      <c r="E31" s="316"/>
      <c r="F31" s="316"/>
      <c r="G31" s="316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4'!Q31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5'!K32</f>
        <v>0</v>
      </c>
      <c r="M32" s="24"/>
      <c r="O32" s="124" t="s">
        <v>16</v>
      </c>
      <c r="P32" s="75">
        <f t="shared" si="3"/>
        <v>0</v>
      </c>
      <c r="Q32" s="110">
        <f>'YR 4'!Q32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5'!K33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236">
        <f>B34*F34*H34</f>
        <v>0</v>
      </c>
      <c r="L34" s="623">
        <f>'COST SHARE YR 5'!K34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236">
        <f>B35*(Rates!B19*Rates!B20)*H35</f>
        <v>0</v>
      </c>
      <c r="L35" s="623">
        <f>'COST SHARE YR 5'!K35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E36" s="34"/>
      <c r="F36" s="34"/>
      <c r="G36" s="34"/>
      <c r="H36" s="111"/>
      <c r="I36" s="142" t="s">
        <v>37</v>
      </c>
      <c r="J36" s="142"/>
      <c r="K36" s="236">
        <f>B36*(Rates!B19*Rates!B20)*H36</f>
        <v>0</v>
      </c>
      <c r="L36" s="623">
        <f>'COST SHARE YR 5'!K36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C37" s="21"/>
      <c r="D37" s="36" t="s">
        <v>240</v>
      </c>
      <c r="E37" s="34"/>
      <c r="F37" s="34"/>
      <c r="G37" s="34"/>
      <c r="H37" s="111"/>
      <c r="I37" s="142" t="s">
        <v>17</v>
      </c>
      <c r="J37" s="21"/>
      <c r="K37" s="236">
        <f>P32*B37*H37</f>
        <v>0</v>
      </c>
      <c r="L37" s="623">
        <f>'COST SHARE YR 5'!K37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236">
        <f>SUM(K29:K37)</f>
        <v>0</v>
      </c>
      <c r="L38" s="623">
        <f>'COST SHARE YR 5'!K38</f>
        <v>0</v>
      </c>
      <c r="M38" s="24"/>
      <c r="N38" s="15" t="s">
        <v>19</v>
      </c>
      <c r="O38" s="159">
        <f t="shared" ref="O38:O45" si="5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262" t="s">
        <v>76</v>
      </c>
      <c r="C39" s="262"/>
      <c r="D39" s="265"/>
      <c r="E39" s="265"/>
      <c r="F39" s="311"/>
      <c r="G39" s="146"/>
      <c r="H39" s="21"/>
      <c r="I39" s="145"/>
      <c r="J39" s="21"/>
      <c r="K39" s="69">
        <f>P56</f>
        <v>0</v>
      </c>
      <c r="L39" s="628">
        <f>'COST SHARE YR 5'!K39</f>
        <v>0</v>
      </c>
      <c r="M39" s="24"/>
      <c r="N39" s="15" t="s">
        <v>19</v>
      </c>
      <c r="O39" s="159">
        <f t="shared" si="5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283" t="s">
        <v>77</v>
      </c>
      <c r="C40" s="284"/>
      <c r="D40" s="285"/>
      <c r="E40" s="285"/>
      <c r="F40" s="285"/>
      <c r="G40" s="286"/>
      <c r="H40" s="21"/>
      <c r="I40" s="39"/>
      <c r="J40" s="39"/>
      <c r="K40" s="243">
        <f>SUM(K38:K39)</f>
        <v>0</v>
      </c>
      <c r="L40" s="498">
        <f>'COST SHARE YR 5'!K40</f>
        <v>0</v>
      </c>
      <c r="M40" s="24"/>
      <c r="N40" s="15" t="s">
        <v>19</v>
      </c>
      <c r="O40" s="159">
        <f t="shared" si="5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5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5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5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5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5"/>
        <v>0</v>
      </c>
      <c r="P45" s="236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11"/>
      <c r="H46" s="17"/>
      <c r="I46" s="17"/>
      <c r="J46" s="17"/>
      <c r="K46" s="140"/>
      <c r="L46" s="483"/>
      <c r="M46" s="24"/>
      <c r="O46" s="159" t="str">
        <f>O25</f>
        <v>PostDoc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0">
        <f>'COST SHARE YR 5'!K47</f>
        <v>0</v>
      </c>
      <c r="M47" s="24"/>
      <c r="O47" s="159" t="str">
        <f>O26</f>
        <v>PostDoc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11"/>
      <c r="L48" s="623">
        <f>'COST SHARE YR 5'!K48</f>
        <v>0</v>
      </c>
      <c r="M48" s="24"/>
      <c r="O48" s="159" t="str">
        <f>O27</f>
        <v>PostDoc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11"/>
      <c r="L49" s="623">
        <f>'COST SHARE YR 5'!K49</f>
        <v>0</v>
      </c>
      <c r="M49" s="24"/>
      <c r="O49" s="159" t="str">
        <f>O28</f>
        <v>PostDoc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0">
        <f>'COST SHARE YR 5'!K51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5'!K53</f>
        <v>0</v>
      </c>
      <c r="M53" s="24"/>
      <c r="O53" s="15" t="s">
        <v>244</v>
      </c>
      <c r="P53" s="23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5'!K54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5'!K55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622">
        <f>'COST SHARE YR 5'!K56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58">
        <f>SUM(K53:K56)</f>
        <v>0</v>
      </c>
      <c r="L57" s="498">
        <f>'COST SHARE YR 5'!K57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40"/>
      <c r="L58" s="485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5'!K59</f>
        <v>0</v>
      </c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5'!K60</f>
        <v>0</v>
      </c>
      <c r="M60" s="24"/>
      <c r="P60" s="179" t="str">
        <f>'YR 4'!P61</f>
        <v>Sub #1</v>
      </c>
      <c r="Q60" s="179" t="str">
        <f>'YR 4'!Q61</f>
        <v>Sub #2</v>
      </c>
      <c r="R60" s="179" t="str">
        <f>'YR 4'!R61</f>
        <v>Sub #3</v>
      </c>
      <c r="S60" s="179" t="str">
        <f>'YR 4'!S61</f>
        <v>Sub #4</v>
      </c>
      <c r="T60" s="179" t="str">
        <f>'YR 4'!T61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5'!K61</f>
        <v>0</v>
      </c>
      <c r="M61" s="24"/>
      <c r="N61" s="135">
        <v>61</v>
      </c>
      <c r="O61" s="434" t="s">
        <v>224</v>
      </c>
      <c r="P61" s="135">
        <f>'YR 4'!P62</f>
        <v>0</v>
      </c>
      <c r="Q61" s="155">
        <f>'YR 4'!Q62</f>
        <v>0</v>
      </c>
      <c r="R61" s="155">
        <f>'YR 4'!R62</f>
        <v>0</v>
      </c>
      <c r="S61" s="155">
        <f>'YR 4'!S62</f>
        <v>0</v>
      </c>
      <c r="T61" s="147">
        <f>'YR 4'!T62</f>
        <v>0</v>
      </c>
      <c r="U61" s="169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5'!K62</f>
        <v>0</v>
      </c>
      <c r="M62" s="24"/>
      <c r="N62" s="135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4">
        <f>'COST SHARE YR 5'!K63</f>
        <v>0</v>
      </c>
      <c r="M63" s="24"/>
      <c r="N63" s="135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4">
        <f>'COST SHARE YR 5'!K64</f>
        <v>0</v>
      </c>
      <c r="M64" s="24"/>
      <c r="N64" s="135">
        <v>64</v>
      </c>
      <c r="O64" s="432" t="s">
        <v>142</v>
      </c>
      <c r="P64" s="175">
        <f>SUM(P62:P63)</f>
        <v>0</v>
      </c>
      <c r="Q64" s="175">
        <f t="shared" ref="Q64:T64" si="6">SUM(Q62:Q63)</f>
        <v>0</v>
      </c>
      <c r="R64" s="175">
        <f t="shared" si="6"/>
        <v>0</v>
      </c>
      <c r="S64" s="175">
        <f t="shared" si="6"/>
        <v>0</v>
      </c>
      <c r="T64" s="175">
        <f t="shared" si="6"/>
        <v>0</v>
      </c>
      <c r="U64" s="171">
        <f>SUM(P65:T65)</f>
        <v>0</v>
      </c>
    </row>
    <row r="65" spans="1:22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4">
        <f>'COST SHARE YR 5'!K65</f>
        <v>0</v>
      </c>
      <c r="M65" s="24"/>
      <c r="N65" s="135">
        <v>65</v>
      </c>
      <c r="P65" s="168"/>
      <c r="Q65" s="168"/>
      <c r="R65" s="168"/>
      <c r="S65" s="168"/>
      <c r="T65" s="168"/>
      <c r="U65" s="168" t="s">
        <v>226</v>
      </c>
      <c r="V65" s="168"/>
    </row>
    <row r="66" spans="1:22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5'!K66</f>
        <v>0</v>
      </c>
      <c r="M66" s="24"/>
      <c r="N66" s="135">
        <v>66</v>
      </c>
      <c r="O66" s="621" t="s">
        <v>218</v>
      </c>
      <c r="P66" s="251">
        <f>IF(AND('YR 1'!P67+'YR 2'!P66+'YR 3'!P67+'YR 4'!P67&lt;24999,'YR 1'!P67+'YR 2'!P66+'YR 3'!P67+'YR 4'!P67+'YR 5'!P64&lt;24999),P64,25000-'YR 1'!P67-'YR 2'!P66-'YR 3'!P67-'YR 4'!P67)</f>
        <v>0</v>
      </c>
      <c r="Q66" s="251">
        <f>IF(AND('YR 1'!Q67+'YR 2'!Q66+'YR 3'!Q67+'YR 4'!Q67&lt;24999,'YR 1'!Q67+'YR 2'!Q66+'YR 3'!Q67+'YR 4'!Q67+'YR 5'!Q64&lt;24999),Q64,25000-'YR 1'!Q67-'YR 2'!Q66-'YR 3'!Q67-'YR 4'!Q67)</f>
        <v>0</v>
      </c>
      <c r="R66" s="251">
        <f>IF(AND('YR 1'!R67+'YR 2'!R66+'YR 3'!R67+'YR 4'!R67&lt;24999,'YR 1'!R67+'YR 2'!R66+'YR 3'!R67+'YR 4'!R67+'YR 5'!R64&lt;24999),R64,25000-'YR 1'!R67-'YR 2'!R66-'YR 3'!R67-'YR 4'!R67)</f>
        <v>0</v>
      </c>
      <c r="S66" s="251">
        <f>IF(AND('YR 1'!S67+'YR 2'!S66+'YR 3'!S67+'YR 4'!S67&lt;24999,'YR 1'!S67+'YR 2'!S66+'YR 3'!S67+'YR 4'!S67+'YR 5'!S64&lt;24999),S64,25000-'YR 1'!S67-'YR 2'!S66-'YR 3'!S67-'YR 4'!S67)</f>
        <v>0</v>
      </c>
      <c r="T66" s="251">
        <f>IF(AND('YR 1'!T67+'YR 2'!T66+'YR 3'!T67+'YR 4'!T67&lt;24999,'YR 1'!T67+'YR 2'!T66+'YR 3'!T67+'YR 4'!T67+'YR 5'!T64&lt;24999),T64,25000-'YR 1'!T67-'YR 2'!T66-'YR 3'!T67-'YR 4'!T67)</f>
        <v>0</v>
      </c>
      <c r="U66" s="172">
        <f>SUM(P66:T66)</f>
        <v>0</v>
      </c>
      <c r="V66" s="168"/>
    </row>
    <row r="67" spans="1:22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9">
        <f>IF(H34&gt;0,Rates!C16*B34,0)+IF(I34&gt;0,Rates!B16*'YR 1'!B34,0)+IF('YR 1'!J34&gt;0,Rates!D16*'YR 1'!B34,0)</f>
        <v>0</v>
      </c>
      <c r="L67" s="574">
        <f>'COST SHARE YR 5'!K67</f>
        <v>0</v>
      </c>
      <c r="M67" s="24"/>
      <c r="N67" s="433">
        <v>67</v>
      </c>
      <c r="O67" s="431" t="s">
        <v>160</v>
      </c>
      <c r="P67" s="167">
        <f>P64-P66</f>
        <v>0</v>
      </c>
      <c r="Q67" s="167">
        <f>Q64-Q66</f>
        <v>0</v>
      </c>
      <c r="R67" s="176">
        <f>R64-R66</f>
        <v>0</v>
      </c>
      <c r="S67" s="176">
        <f t="shared" ref="S67:T67" si="7">S64-S66</f>
        <v>0</v>
      </c>
      <c r="T67" s="176">
        <f t="shared" si="7"/>
        <v>0</v>
      </c>
      <c r="U67" s="172">
        <f>SUM(P67:T67)</f>
        <v>0</v>
      </c>
      <c r="V67" s="168"/>
    </row>
    <row r="68" spans="1:22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622">
        <f>'COST SHARE YR 5'!K68</f>
        <v>0</v>
      </c>
      <c r="M68" s="24"/>
      <c r="P68" s="250">
        <f>SUM(P66:P67)</f>
        <v>0</v>
      </c>
      <c r="Q68" s="250">
        <f t="shared" ref="Q68:T68" si="8">SUM(Q66:Q67)</f>
        <v>0</v>
      </c>
      <c r="R68" s="250">
        <f t="shared" si="8"/>
        <v>0</v>
      </c>
      <c r="S68" s="250">
        <f t="shared" si="8"/>
        <v>0</v>
      </c>
      <c r="T68" s="250">
        <f t="shared" si="8"/>
        <v>0</v>
      </c>
      <c r="U68" s="250">
        <f>SUM(P68:T68)</f>
        <v>0</v>
      </c>
      <c r="V68" s="168"/>
    </row>
    <row r="69" spans="1:22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558">
        <f>SUM(K68+K57+K51+K47+K40)</f>
        <v>0</v>
      </c>
      <c r="L69" s="498">
        <f>'COST SHARE YR 5'!K69</f>
        <v>0</v>
      </c>
      <c r="M69" s="24"/>
      <c r="P69" s="168"/>
      <c r="Q69" s="168"/>
      <c r="R69" s="168"/>
      <c r="S69" s="168"/>
      <c r="T69" s="168"/>
      <c r="U69" s="168"/>
      <c r="V69" s="168"/>
    </row>
    <row r="70" spans="1:22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66"/>
      <c r="L70" s="485"/>
      <c r="M70" s="24"/>
    </row>
    <row r="71" spans="1:22" ht="12" customHeight="1" thickBot="1">
      <c r="D71" s="44">
        <f>Rates!B26</f>
        <v>0.49</v>
      </c>
      <c r="E71" s="17"/>
      <c r="F71" s="71">
        <f>IF(M71=1,K69-K47-K67-K64, K69-K47-K57-K67-K64)</f>
        <v>0</v>
      </c>
      <c r="G71" s="25"/>
      <c r="H71" s="43"/>
      <c r="J71" s="15"/>
      <c r="K71" s="79">
        <f>F71*Rates!B26</f>
        <v>0</v>
      </c>
      <c r="L71" s="574">
        <f>'COST SHARE YR 5'!K71</f>
        <v>0</v>
      </c>
      <c r="M71" s="24"/>
      <c r="P71" s="157"/>
    </row>
    <row r="72" spans="1:22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9">
        <f>K71</f>
        <v>0</v>
      </c>
      <c r="L72" s="574">
        <f>'COST SHARE YR 5'!K72</f>
        <v>0</v>
      </c>
    </row>
    <row r="73" spans="1:22" ht="12" customHeight="1" thickBot="1">
      <c r="A73" s="261" t="s">
        <v>103</v>
      </c>
      <c r="B73" s="262" t="s">
        <v>104</v>
      </c>
      <c r="C73" s="262"/>
      <c r="D73" s="265"/>
      <c r="E73" s="265"/>
      <c r="F73" s="266"/>
      <c r="G73" s="120"/>
      <c r="H73" s="21"/>
      <c r="I73" s="40"/>
      <c r="J73" s="39"/>
      <c r="K73" s="70">
        <f>K72+K69</f>
        <v>0</v>
      </c>
      <c r="L73" s="574">
        <f>'COST SHARE YR 5'!K73</f>
        <v>0</v>
      </c>
      <c r="M73" s="24"/>
      <c r="O73" s="211"/>
      <c r="P73" s="212"/>
    </row>
    <row r="74" spans="1:22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1">
        <f>L74</f>
        <v>0</v>
      </c>
      <c r="L74" s="574">
        <f>'COST SHARE YR 5'!K75</f>
        <v>0</v>
      </c>
      <c r="M74" s="24"/>
      <c r="O74" s="700" t="s">
        <v>157</v>
      </c>
      <c r="P74" s="700"/>
    </row>
    <row r="75" spans="1:22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243">
        <f>K73+K74</f>
        <v>0</v>
      </c>
      <c r="L75" s="24"/>
      <c r="M75" s="24"/>
      <c r="O75" s="230" t="s">
        <v>154</v>
      </c>
      <c r="P75" s="231"/>
    </row>
    <row r="76" spans="1:22" ht="12" customHeight="1">
      <c r="A76" s="15"/>
      <c r="K76" s="15"/>
      <c r="O76" s="230" t="s">
        <v>158</v>
      </c>
      <c r="P76" s="232">
        <f>U63</f>
        <v>0</v>
      </c>
    </row>
    <row r="77" spans="1:22" ht="12" customHeight="1" thickBot="1">
      <c r="A77" s="15"/>
      <c r="K77" s="15"/>
      <c r="O77" s="230" t="s">
        <v>215</v>
      </c>
      <c r="P77" s="232">
        <f>P75+P76</f>
        <v>0</v>
      </c>
    </row>
    <row r="78" spans="1:22" ht="12" customHeight="1" thickBot="1">
      <c r="A78" s="15"/>
      <c r="G78" s="709" t="s">
        <v>145</v>
      </c>
      <c r="H78" s="710"/>
      <c r="I78" s="710"/>
      <c r="J78" s="711"/>
      <c r="K78" s="195">
        <f>SUM(K69-U63)</f>
        <v>0</v>
      </c>
      <c r="O78" s="233" t="s">
        <v>216</v>
      </c>
      <c r="P78" s="234">
        <f>P77-K47-K67-K64-K57</f>
        <v>0</v>
      </c>
    </row>
    <row r="79" spans="1:22" ht="12" customHeight="1">
      <c r="A79" s="15"/>
      <c r="J79" s="152" t="s">
        <v>141</v>
      </c>
      <c r="K79" s="15"/>
      <c r="O79" s="230" t="s">
        <v>155</v>
      </c>
      <c r="P79" s="232">
        <f>P78*0.49</f>
        <v>0</v>
      </c>
    </row>
    <row r="80" spans="1:22" ht="12" customHeight="1">
      <c r="A80" s="15"/>
      <c r="K80" s="15"/>
      <c r="O80" s="230" t="s">
        <v>156</v>
      </c>
      <c r="P80" s="232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S8pcrsUo6ze2pspSj7g2BFS7hvZ0eEpZyb108XdUhZHEmunbFBjJ57BScikOab6kcw+j4S5b96jx/YCufGjk9g==" saltValue="AbGHm0n+aDIl8lVx4s+K2g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ignoredErrors>
    <ignoredError sqref="L15:L74 K74 P61:U61 P60:T60 D71 K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AFD-810F-4C7A-9BF9-3EF8E21DF6B4}">
  <sheetPr>
    <pageSetUpPr fitToPage="1"/>
  </sheetPr>
  <dimension ref="A1:U1207"/>
  <sheetViews>
    <sheetView showGridLines="0" showZeros="0" zoomScaleNormal="100" workbookViewId="0">
      <selection activeCell="S29" sqref="S29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280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84" t="s">
        <v>284</v>
      </c>
      <c r="P4" s="685"/>
      <c r="Q4" s="686"/>
    </row>
    <row r="5" spans="1:18" ht="12" customHeight="1" thickBot="1">
      <c r="K5" s="15"/>
      <c r="O5" s="687" t="s">
        <v>225</v>
      </c>
      <c r="P5" s="688"/>
      <c r="Q5" s="689"/>
    </row>
    <row r="6" spans="1:18" ht="12" customHeight="1" thickBot="1">
      <c r="G6" s="118" t="s">
        <v>47</v>
      </c>
      <c r="K6" s="15"/>
      <c r="O6" s="682"/>
      <c r="P6" s="683"/>
      <c r="Q6" s="683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90"/>
      <c r="P7" s="690"/>
      <c r="Q7" s="691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82"/>
      <c r="P10" s="693"/>
      <c r="Q10" s="182"/>
    </row>
    <row r="11" spans="1:18" ht="12" customHeight="1" thickBot="1">
      <c r="D11" s="254">
        <f>'YR 5'!D11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5'!Q15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5'!D16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5'!Q16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5'!D17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5'!Q17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5'!D18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5'!Q18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5'!D19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5'!Q19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5'!D20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5'!Q20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5'!D21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5'!Q21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5'!D22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5'!Q22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5'!D23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5'!Q23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5'!D24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5'!Q24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5'!Q25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5'!Q26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5'!Q27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5'!Q28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5'!Q29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5'!Q30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5'!Q31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5'!Q32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4'!P60</f>
        <v>Sub #1</v>
      </c>
      <c r="Q60" s="179" t="str">
        <f>'COST SHARE YR 4'!Q60</f>
        <v>Sub #2</v>
      </c>
      <c r="R60" s="179" t="str">
        <f>'COST SHARE YR 4'!R60</f>
        <v>Sub #3</v>
      </c>
      <c r="S60" s="179" t="str">
        <f>'COST SHARE YR 4'!S60</f>
        <v>Sub #4</v>
      </c>
      <c r="T60" s="179" t="str">
        <f>'COST SHARE YR 4'!T60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4'!P61</f>
        <v>0</v>
      </c>
      <c r="Q61" s="135">
        <f>'COST SHARE YR 4'!Q61</f>
        <v>0</v>
      </c>
      <c r="R61" s="135">
        <f>'COST SHARE YR 4'!R61</f>
        <v>0</v>
      </c>
      <c r="S61" s="135">
        <f>'COST SHARE YR 4'!S61</f>
        <v>0</v>
      </c>
      <c r="T61" s="135">
        <f>'COST SHARE YR 4'!T61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2'!P66+'COST SHARE YR 3'!P66+'COST SHARE YR 4'!P66&lt;24999,'COST SHARE YR 1'!P67+'COST SHARE YR 2'!P66+'COST SHARE YR 3'!P66+'COST SHARE YR 4'!P66+'COST SHARE YR 5'!P64&lt;24999),P64,25000-'COST SHARE YR 1'!P67-'COST SHARE YR 2'!P66-'COST SHARE YR 3'!P66-'COST SHARE YR 4'!P66)</f>
        <v>0</v>
      </c>
      <c r="Q66" s="516">
        <f>IF(AND('COST SHARE YR 1'!Q67+'COST SHARE YR 2'!Q66+'COST SHARE YR 3'!Q66+'COST SHARE YR 4'!Q66&lt;24999,'COST SHARE YR 1'!Q67+'COST SHARE YR 2'!Q66+'COST SHARE YR 3'!Q66+'COST SHARE YR 4'!Q66+'COST SHARE YR 5'!Q64&lt;24999),Q64,25000-'COST SHARE YR 1'!Q67-'COST SHARE YR 2'!Q66-'COST SHARE YR 3'!Q66-'COST SHARE YR 4'!Q66)</f>
        <v>0</v>
      </c>
      <c r="R66" s="516">
        <f>IF(AND('COST SHARE YR 1'!R67+'COST SHARE YR 2'!R66+'COST SHARE YR 3'!R66+'COST SHARE YR 4'!R66&lt;24999,'COST SHARE YR 1'!R67+'COST SHARE YR 2'!R66+'COST SHARE YR 3'!R66+'COST SHARE YR 4'!R66+'COST SHARE YR 5'!R64&lt;24999),R64,25000-'COST SHARE YR 1'!R67-'COST SHARE YR 2'!R66-'COST SHARE YR 3'!R66-'COST SHARE YR 4'!R66)</f>
        <v>0</v>
      </c>
      <c r="S66" s="516">
        <f>IF(AND('COST SHARE YR 1'!S67+'COST SHARE YR 2'!S66+'COST SHARE YR 3'!S66+'COST SHARE YR 4'!S66&lt;24999,'COST SHARE YR 1'!S67+'COST SHARE YR 2'!S66+'COST SHARE YR 3'!S66+'COST SHARE YR 4'!S66+'COST SHARE YR 5'!S64&lt;24999),S64,25000-'COST SHARE YR 1'!S67-'COST SHARE YR 2'!S66-'COST SHARE YR 3'!S66-'COST SHARE YR 4'!S66)</f>
        <v>0</v>
      </c>
      <c r="T66" s="516">
        <f>IF(AND('COST SHARE YR 1'!T67+'COST SHARE YR 2'!T66+'COST SHARE YR 3'!T66+'COST SHARE YR 4'!T66&lt;24999,'COST SHARE YR 1'!T67+'COST SHARE YR 2'!T66+'COST SHARE YR 3'!T66+'COST SHARE YR 4'!T66+'COST SHARE YR 5'!T64&lt;24999),T64,25000-'COST SHARE YR 1'!T67-'COST SHARE YR 2'!T66-'COST SHARE YR 3'!T66-'COST SHARE YR 4'!T66)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IF(H34&gt;0,Rates!C16*B34,0)+IF(I34&gt;0,Rates!B16*'COST SHARE YR 1'!B34,0)+IF('COST SHARE YR 1'!J34&gt;0,Rates!D16*'COST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90"/>
      <c r="P73" s="690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2"/>
      <c r="H78" s="693"/>
      <c r="I78" s="693"/>
      <c r="J78" s="693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BdpNJtgv+8mOVYQKgIbqCY6sF+gW0k5A6jafbTjplmC4guaQhVnIPHOQUw6YGraOFmX81Kmgx/ea7h1J8LOSqA==" saltValue="Knm48bGJj1iMI7Y6jgLklQ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K8 D11 D7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209"/>
  <sheetViews>
    <sheetView showGridLines="0" showZeros="0" zoomScaleNormal="100" workbookViewId="0">
      <selection activeCell="A5" sqref="A5"/>
    </sheetView>
  </sheetViews>
  <sheetFormatPr defaultColWidth="10.7265625" defaultRowHeight="12" customHeight="1"/>
  <cols>
    <col min="1" max="1" width="3.1796875" style="349" customWidth="1"/>
    <col min="2" max="2" width="2.1796875" style="168" customWidth="1"/>
    <col min="3" max="3" width="1.7265625" style="168" customWidth="1"/>
    <col min="4" max="4" width="20.7265625" style="398" customWidth="1"/>
    <col min="5" max="5" width="2.7265625" style="398" customWidth="1"/>
    <col min="6" max="6" width="12.54296875" style="398" customWidth="1"/>
    <col min="7" max="7" width="12.54296875" style="168" customWidth="1"/>
    <col min="8" max="8" width="5.54296875" style="168" bestFit="1" customWidth="1"/>
    <col min="9" max="9" width="6" style="168" customWidth="1"/>
    <col min="10" max="10" width="4.7265625" style="209" customWidth="1"/>
    <col min="11" max="11" width="13" style="349" customWidth="1"/>
    <col min="12" max="12" width="13" style="168" customWidth="1"/>
    <col min="13" max="13" width="3.7265625" customWidth="1"/>
    <col min="14" max="14" width="22.7265625" style="168" bestFit="1" customWidth="1"/>
    <col min="15" max="15" width="16.1796875" style="168" customWidth="1"/>
    <col min="16" max="16" width="15.7265625" style="384" customWidth="1"/>
    <col min="17" max="20" width="15.7265625" style="168" customWidth="1"/>
    <col min="21" max="22" width="10.7265625" style="168" customWidth="1"/>
    <col min="23" max="16384" width="10.7265625" style="168"/>
  </cols>
  <sheetData>
    <row r="1" spans="1:18" s="321" customFormat="1" ht="12" customHeight="1">
      <c r="A1" s="394"/>
      <c r="D1" s="395"/>
      <c r="E1" s="395"/>
      <c r="F1" s="395"/>
      <c r="J1" s="396"/>
      <c r="L1" s="168"/>
      <c r="M1"/>
      <c r="N1" s="168"/>
      <c r="P1" s="384"/>
      <c r="Q1" s="168"/>
      <c r="R1" s="168"/>
    </row>
    <row r="2" spans="1:18" ht="12" customHeight="1">
      <c r="B2" s="397"/>
      <c r="D2" s="712" t="s">
        <v>13</v>
      </c>
      <c r="E2" s="712"/>
      <c r="F2" s="712"/>
      <c r="G2" s="399"/>
      <c r="K2" s="168"/>
      <c r="P2" s="400"/>
    </row>
    <row r="3" spans="1:18" ht="15.65" customHeight="1">
      <c r="B3" s="397"/>
      <c r="D3" s="712"/>
      <c r="E3" s="712"/>
      <c r="F3" s="712"/>
      <c r="G3" s="399"/>
      <c r="K3" s="168"/>
      <c r="P3" s="168"/>
    </row>
    <row r="4" spans="1:18" ht="12" customHeight="1">
      <c r="B4" s="397"/>
      <c r="D4" s="712"/>
      <c r="E4" s="712"/>
      <c r="F4" s="712"/>
      <c r="G4" s="377"/>
      <c r="K4" s="168"/>
      <c r="P4" s="168"/>
    </row>
    <row r="5" spans="1:18" ht="12" customHeight="1">
      <c r="F5" s="401"/>
      <c r="G5" s="402"/>
      <c r="K5" s="168"/>
      <c r="L5" s="158"/>
      <c r="P5" s="168"/>
    </row>
    <row r="6" spans="1:18" ht="12" customHeight="1" thickBot="1">
      <c r="G6" s="402" t="s">
        <v>2</v>
      </c>
      <c r="K6" s="168"/>
      <c r="L6" s="158"/>
      <c r="P6" s="168"/>
    </row>
    <row r="7" spans="1:18" ht="12" customHeight="1" thickBot="1">
      <c r="A7" s="353" t="s">
        <v>50</v>
      </c>
      <c r="B7" s="345"/>
      <c r="C7" s="345"/>
      <c r="D7" s="365"/>
      <c r="E7" s="352"/>
      <c r="F7" s="352"/>
      <c r="G7" s="352"/>
      <c r="H7" s="403"/>
      <c r="I7" s="336"/>
      <c r="J7" s="336"/>
      <c r="K7" s="404" t="s">
        <v>41</v>
      </c>
      <c r="L7" s="433"/>
      <c r="N7" s="399"/>
      <c r="P7" s="168"/>
    </row>
    <row r="8" spans="1:18" ht="12" customHeight="1">
      <c r="A8" s="372"/>
      <c r="B8" s="361"/>
      <c r="C8" s="361"/>
      <c r="D8" s="405" t="str">
        <f>'YR 1'!D8</f>
        <v>UNIVERSITY OF SOUTH CAROLINA</v>
      </c>
      <c r="E8" s="361"/>
      <c r="F8" s="361"/>
      <c r="G8" s="361"/>
      <c r="H8" s="406"/>
      <c r="I8" s="407"/>
      <c r="J8" s="361"/>
      <c r="K8" s="408">
        <f>'YR 1'!K8</f>
        <v>0</v>
      </c>
      <c r="L8" s="477"/>
      <c r="N8" s="378"/>
    </row>
    <row r="9" spans="1:18" ht="12" customHeight="1" thickBot="1">
      <c r="D9" s="350"/>
      <c r="E9" s="168"/>
      <c r="F9" s="168"/>
      <c r="H9" s="182"/>
      <c r="I9" s="253"/>
      <c r="J9" s="168"/>
      <c r="K9" s="409" t="s">
        <v>52</v>
      </c>
      <c r="L9" s="252"/>
      <c r="N9" s="378"/>
    </row>
    <row r="10" spans="1:18" ht="12" customHeight="1" thickBot="1">
      <c r="A10" s="353" t="s">
        <v>51</v>
      </c>
      <c r="B10" s="345"/>
      <c r="C10" s="345"/>
      <c r="D10" s="346"/>
      <c r="E10" s="346"/>
      <c r="F10" s="365"/>
      <c r="G10" s="351"/>
      <c r="H10" s="410"/>
      <c r="I10" s="411"/>
      <c r="J10" s="412"/>
      <c r="K10" s="413"/>
      <c r="L10" s="155"/>
      <c r="N10" s="377"/>
    </row>
    <row r="11" spans="1:18" ht="12" customHeight="1" thickBot="1">
      <c r="D11" s="414">
        <f>'YR 1'!D11</f>
        <v>0</v>
      </c>
      <c r="E11" s="351"/>
      <c r="F11" s="351"/>
      <c r="G11" s="351"/>
      <c r="H11" s="253"/>
      <c r="I11" s="253"/>
      <c r="J11" s="415"/>
      <c r="K11" s="413"/>
      <c r="L11" s="155"/>
    </row>
    <row r="12" spans="1:18" ht="12" customHeight="1" thickBot="1">
      <c r="A12" s="353" t="s">
        <v>53</v>
      </c>
      <c r="B12" s="345"/>
      <c r="C12" s="345"/>
      <c r="D12" s="416"/>
      <c r="E12" s="416"/>
      <c r="F12" s="416"/>
      <c r="G12" s="359"/>
      <c r="H12" s="417"/>
      <c r="I12" s="343" t="s">
        <v>14</v>
      </c>
      <c r="J12" s="418"/>
      <c r="K12" s="419"/>
      <c r="L12" s="478"/>
      <c r="N12" s="378"/>
    </row>
    <row r="13" spans="1:18" ht="12" customHeight="1">
      <c r="D13" s="363"/>
      <c r="E13" s="363"/>
      <c r="F13" s="363"/>
      <c r="G13" s="363"/>
      <c r="H13" s="420"/>
      <c r="I13" s="421" t="s">
        <v>54</v>
      </c>
      <c r="J13" s="422"/>
      <c r="K13" s="409" t="s">
        <v>55</v>
      </c>
      <c r="L13" s="134" t="s">
        <v>279</v>
      </c>
      <c r="N13" s="377"/>
    </row>
    <row r="14" spans="1:18" ht="12" customHeight="1">
      <c r="B14" s="361"/>
      <c r="C14" s="361"/>
      <c r="D14" s="328"/>
      <c r="E14" s="328"/>
      <c r="F14" s="328"/>
      <c r="G14" s="328"/>
      <c r="H14" s="423" t="s">
        <v>56</v>
      </c>
      <c r="I14" s="408" t="s">
        <v>57</v>
      </c>
      <c r="J14" s="408" t="s">
        <v>58</v>
      </c>
      <c r="K14" s="387"/>
      <c r="L14" s="135"/>
    </row>
    <row r="15" spans="1:18" ht="12" customHeight="1">
      <c r="A15" s="424">
        <v>1</v>
      </c>
      <c r="B15" s="341"/>
      <c r="C15" s="321"/>
      <c r="D15" s="322">
        <f>'YR 1'!D15</f>
        <v>0</v>
      </c>
      <c r="E15" s="322"/>
      <c r="F15" s="322"/>
      <c r="G15" s="322"/>
      <c r="H15" s="323">
        <f>'YR 1'!H15+'YR 2'!H15+'YR 3'!H15+'YR 4'!H15+'YR 5'!H15</f>
        <v>0</v>
      </c>
      <c r="I15" s="324">
        <f>'YR 1'!I15+'YR 2'!I15+'YR 3'!I15+'YR 4'!I15+'YR 5'!I15</f>
        <v>0</v>
      </c>
      <c r="J15" s="324">
        <f>'YR 1'!J15+'YR 2'!J15+'YR 3'!J15+'YR 4'!J15+'YR 5'!J15</f>
        <v>0</v>
      </c>
      <c r="K15" s="339">
        <f>'YR 1'!K15+'YR 2'!K15+'YR 3'!K15+'YR 4'!K15+'YR 5'!K15</f>
        <v>0</v>
      </c>
      <c r="L15" s="339">
        <f>'YR 1'!L15+'YR 2'!L15+'YR 3'!L15+'YR 4'!L15+'YR 5'!L15</f>
        <v>0</v>
      </c>
    </row>
    <row r="16" spans="1:18" ht="12" customHeight="1">
      <c r="A16" s="424">
        <v>2</v>
      </c>
      <c r="B16" s="341"/>
      <c r="C16" s="321"/>
      <c r="D16" s="322">
        <f>'YR 1'!D16</f>
        <v>0</v>
      </c>
      <c r="E16" s="322"/>
      <c r="F16" s="322"/>
      <c r="G16" s="322"/>
      <c r="H16" s="323">
        <f>'YR 1'!H16+'YR 2'!H16+'YR 3'!H16+'YR 4'!H16+'YR 5'!H16</f>
        <v>0</v>
      </c>
      <c r="I16" s="324">
        <f>'YR 1'!I16+'YR 2'!I16+'YR 3'!I16+'YR 4'!I16+'YR 5'!I16</f>
        <v>0</v>
      </c>
      <c r="J16" s="324">
        <f>'YR 1'!J16+'YR 2'!J16+'YR 3'!J16+'YR 4'!J16+'YR 5'!J16</f>
        <v>0</v>
      </c>
      <c r="K16" s="339">
        <f>'YR 1'!K16+'YR 2'!K16+'YR 3'!K16+'YR 4'!K16+'YR 5'!K16</f>
        <v>0</v>
      </c>
      <c r="L16" s="339">
        <f>'YR 1'!L16+'YR 2'!L16+'YR 3'!L16+'YR 4'!L16+'YR 5'!L16</f>
        <v>0</v>
      </c>
    </row>
    <row r="17" spans="1:14" ht="12" customHeight="1">
      <c r="A17" s="424">
        <v>3</v>
      </c>
      <c r="B17" s="341"/>
      <c r="C17" s="321"/>
      <c r="D17" s="322">
        <f>'YR 1'!D17</f>
        <v>0</v>
      </c>
      <c r="E17" s="322"/>
      <c r="F17" s="322"/>
      <c r="G17" s="322"/>
      <c r="H17" s="323">
        <f>'YR 1'!H17+'YR 2'!H17+'YR 3'!H17+'YR 4'!H17+'YR 5'!H17</f>
        <v>0</v>
      </c>
      <c r="I17" s="324">
        <f>'YR 1'!I17+'YR 2'!I17+'YR 3'!I17+'YR 4'!I17+'YR 5'!I17</f>
        <v>0</v>
      </c>
      <c r="J17" s="324">
        <f>'YR 1'!J17+'YR 2'!J17+'YR 3'!J17+'YR 4'!J17+'YR 5'!J17</f>
        <v>0</v>
      </c>
      <c r="K17" s="339">
        <f>'YR 1'!K17+'YR 2'!K17+'YR 3'!K17+'YR 4'!K17+'YR 5'!K17</f>
        <v>0</v>
      </c>
      <c r="L17" s="339">
        <f>'YR 1'!L17+'YR 2'!L17+'YR 3'!L17+'YR 4'!L17+'YR 5'!L17</f>
        <v>0</v>
      </c>
    </row>
    <row r="18" spans="1:14" ht="12" customHeight="1">
      <c r="A18" s="424">
        <v>4</v>
      </c>
      <c r="B18" s="341"/>
      <c r="C18" s="321"/>
      <c r="D18" s="322">
        <f>'YR 1'!D18</f>
        <v>0</v>
      </c>
      <c r="E18" s="322"/>
      <c r="F18" s="322"/>
      <c r="G18" s="322"/>
      <c r="H18" s="323">
        <f>'YR 1'!H18+'YR 2'!H18+'YR 3'!H18+'YR 4'!H18+'YR 5'!H18</f>
        <v>0</v>
      </c>
      <c r="I18" s="324">
        <f>'YR 1'!I18+'YR 2'!I18+'YR 3'!I18+'YR 4'!I18+'YR 5'!I18</f>
        <v>0</v>
      </c>
      <c r="J18" s="324">
        <f>'YR 1'!J18+'YR 2'!J18+'YR 3'!J18+'YR 4'!J18+'YR 5'!J18</f>
        <v>0</v>
      </c>
      <c r="K18" s="339">
        <f>'YR 1'!K18+'YR 2'!K18+'YR 3'!K18+'YR 4'!K18+'YR 5'!K18</f>
        <v>0</v>
      </c>
      <c r="L18" s="339">
        <f>'YR 1'!L18+'YR 2'!L18+'YR 3'!L18+'YR 4'!L18+'YR 5'!L18</f>
        <v>0</v>
      </c>
    </row>
    <row r="19" spans="1:14" ht="12" customHeight="1">
      <c r="A19" s="424">
        <v>5</v>
      </c>
      <c r="B19" s="341"/>
      <c r="C19" s="321"/>
      <c r="D19" s="322">
        <f>'YR 1'!D19</f>
        <v>0</v>
      </c>
      <c r="E19" s="322"/>
      <c r="F19" s="322"/>
      <c r="G19" s="322"/>
      <c r="H19" s="323">
        <f>'YR 1'!H19+'YR 2'!H19+'YR 3'!H19+'YR 4'!H19+'YR 5'!H19</f>
        <v>0</v>
      </c>
      <c r="I19" s="324">
        <f>'YR 1'!I19+'YR 2'!I19+'YR 3'!I19+'YR 4'!I19+'YR 5'!I19</f>
        <v>0</v>
      </c>
      <c r="J19" s="324">
        <f>'YR 1'!J19+'YR 2'!J19+'YR 3'!J19+'YR 4'!J19+'YR 5'!J19</f>
        <v>0</v>
      </c>
      <c r="K19" s="339">
        <f>'YR 1'!K19+'YR 2'!K19+'YR 3'!K19+'YR 4'!K19+'YR 5'!K19</f>
        <v>0</v>
      </c>
      <c r="L19" s="339">
        <f>'YR 1'!L19+'YR 2'!L19+'YR 3'!L19+'YR 4'!L19+'YR 5'!L19</f>
        <v>0</v>
      </c>
    </row>
    <row r="20" spans="1:14" ht="12" customHeight="1">
      <c r="A20" s="424">
        <v>6</v>
      </c>
      <c r="B20" s="341"/>
      <c r="C20" s="321"/>
      <c r="D20" s="322">
        <f>'YR 1'!D20</f>
        <v>0</v>
      </c>
      <c r="E20" s="322"/>
      <c r="F20" s="322"/>
      <c r="G20" s="322"/>
      <c r="H20" s="323">
        <f>'YR 1'!H20+'YR 2'!H20+'YR 3'!H20+'YR 4'!H20+'YR 5'!H20</f>
        <v>0</v>
      </c>
      <c r="I20" s="324">
        <f>'YR 1'!I20+'YR 2'!I20+'YR 3'!I20+'YR 4'!I20+'YR 5'!I20</f>
        <v>0</v>
      </c>
      <c r="J20" s="324">
        <f>'YR 1'!J20+'YR 2'!J20+'YR 3'!J20+'YR 4'!J20+'YR 5'!J20</f>
        <v>0</v>
      </c>
      <c r="K20" s="339">
        <f>'YR 1'!K20+'YR 2'!K20+'YR 3'!K20+'YR 4'!K20+'YR 5'!K20</f>
        <v>0</v>
      </c>
      <c r="L20" s="339">
        <f>'YR 1'!L20+'YR 2'!L20+'YR 3'!L20+'YR 4'!L20+'YR 5'!L20</f>
        <v>0</v>
      </c>
      <c r="N20" s="209"/>
    </row>
    <row r="21" spans="1:14" ht="12" customHeight="1">
      <c r="A21" s="424">
        <v>7</v>
      </c>
      <c r="B21" s="341"/>
      <c r="C21" s="321"/>
      <c r="D21" s="322">
        <f>'YR 1'!D21</f>
        <v>0</v>
      </c>
      <c r="E21" s="322"/>
      <c r="F21" s="322"/>
      <c r="G21" s="322"/>
      <c r="H21" s="323">
        <f>'YR 1'!H21+'YR 2'!H21+'YR 3'!H21+'YR 4'!H21+'YR 5'!H21</f>
        <v>0</v>
      </c>
      <c r="I21" s="324">
        <f>'YR 1'!I21+'YR 2'!I21+'YR 3'!I21+'YR 4'!I21+'YR 5'!I21</f>
        <v>0</v>
      </c>
      <c r="J21" s="324">
        <f>'YR 1'!J21+'YR 2'!J21+'YR 3'!J21+'YR 4'!J21+'YR 5'!J21</f>
        <v>0</v>
      </c>
      <c r="K21" s="339">
        <f>'YR 1'!K21+'YR 2'!K21+'YR 3'!K21+'YR 4'!K21+'YR 5'!K21</f>
        <v>0</v>
      </c>
      <c r="L21" s="339">
        <f>'YR 1'!L21+'YR 2'!L21+'YR 3'!L21+'YR 4'!L21+'YR 5'!L21</f>
        <v>0</v>
      </c>
      <c r="N21" s="209"/>
    </row>
    <row r="22" spans="1:14" ht="12" customHeight="1">
      <c r="A22" s="424">
        <v>8</v>
      </c>
      <c r="B22" s="341"/>
      <c r="C22" s="321"/>
      <c r="D22" s="322">
        <f>'YR 1'!D22</f>
        <v>0</v>
      </c>
      <c r="E22" s="322"/>
      <c r="F22" s="322"/>
      <c r="G22" s="322"/>
      <c r="H22" s="323">
        <f>'YR 1'!H22+'YR 2'!H22+'YR 3'!H22+'YR 4'!H22+'YR 5'!H22</f>
        <v>0</v>
      </c>
      <c r="I22" s="324">
        <f>'YR 1'!I22+'YR 2'!I22+'YR 3'!I22+'YR 4'!I22+'YR 5'!I22</f>
        <v>0</v>
      </c>
      <c r="J22" s="324">
        <f>'YR 1'!J22+'YR 2'!J22+'YR 3'!J22+'YR 4'!J22+'YR 5'!J22</f>
        <v>0</v>
      </c>
      <c r="K22" s="339">
        <f>'YR 1'!K22+'YR 2'!K22+'YR 3'!K22+'YR 4'!K22+'YR 5'!K22</f>
        <v>0</v>
      </c>
      <c r="L22" s="339">
        <f>'YR 1'!L22+'YR 2'!L22+'YR 3'!L22+'YR 4'!L22+'YR 5'!L22</f>
        <v>0</v>
      </c>
      <c r="N22" s="209"/>
    </row>
    <row r="23" spans="1:14" ht="12" customHeight="1">
      <c r="A23" s="424">
        <v>9</v>
      </c>
      <c r="B23" s="341"/>
      <c r="C23" s="321"/>
      <c r="D23" s="322">
        <f>'YR 1'!D23</f>
        <v>0</v>
      </c>
      <c r="E23" s="322"/>
      <c r="F23" s="322"/>
      <c r="G23" s="322"/>
      <c r="H23" s="323">
        <f>'YR 1'!H23+'YR 2'!H23+'YR 3'!H23+'YR 4'!H23+'YR 5'!H23</f>
        <v>0</v>
      </c>
      <c r="I23" s="324">
        <f>'YR 1'!I23+'YR 2'!I23+'YR 3'!I23+'YR 4'!I23+'YR 5'!I23</f>
        <v>0</v>
      </c>
      <c r="J23" s="324">
        <f>'YR 1'!J23+'YR 2'!J23+'YR 3'!J23+'YR 4'!J23+'YR 5'!J23</f>
        <v>0</v>
      </c>
      <c r="K23" s="339">
        <f>'YR 1'!K23+'YR 2'!K23+'YR 3'!K23+'YR 4'!K23+'YR 5'!K23</f>
        <v>0</v>
      </c>
      <c r="L23" s="339">
        <f>'YR 1'!L23+'YR 2'!L23+'YR 3'!L23+'YR 4'!L23+'YR 5'!L23</f>
        <v>0</v>
      </c>
      <c r="N23" s="209"/>
    </row>
    <row r="24" spans="1:14" ht="12" customHeight="1">
      <c r="A24" s="424">
        <v>10</v>
      </c>
      <c r="B24" s="341"/>
      <c r="C24" s="321"/>
      <c r="D24" s="322">
        <f>'YR 1'!D24</f>
        <v>0</v>
      </c>
      <c r="E24" s="322"/>
      <c r="F24" s="322"/>
      <c r="G24" s="322"/>
      <c r="H24" s="323">
        <f>'YR 1'!H24+'YR 2'!H24+'YR 3'!H24+'YR 4'!H24+'YR 5'!H24</f>
        <v>0</v>
      </c>
      <c r="I24" s="324">
        <f>'YR 1'!I24+'YR 2'!I24+'YR 3'!I24+'YR 4'!I24+'YR 5'!I24</f>
        <v>0</v>
      </c>
      <c r="J24" s="324">
        <f>'YR 1'!J24+'YR 2'!J24+'YR 3'!J24+'YR 4'!J24+'YR 5'!J24</f>
        <v>0</v>
      </c>
      <c r="K24" s="339">
        <f>'YR 1'!K24+'YR 2'!K24+'YR 3'!K24+'YR 4'!K24+'YR 5'!K24</f>
        <v>0</v>
      </c>
      <c r="L24" s="339">
        <f>'YR 1'!L24+'YR 2'!L24+'YR 3'!L24+'YR 4'!L24+'YR 5'!L24</f>
        <v>0</v>
      </c>
      <c r="N24" s="209"/>
    </row>
    <row r="25" spans="1:14" ht="12" customHeight="1">
      <c r="A25" s="424"/>
      <c r="B25" s="321"/>
      <c r="C25" s="321"/>
      <c r="D25" s="322" t="str">
        <f>'YR 1'!D25</f>
        <v>Postdoc</v>
      </c>
      <c r="E25" s="322"/>
      <c r="F25" s="322"/>
      <c r="G25" s="322"/>
      <c r="H25" s="323">
        <f>'YR 1'!H25+'YR 2'!H25+'YR 3'!H25+'YR 4'!H25+'YR 5'!H25</f>
        <v>0</v>
      </c>
      <c r="I25" s="439"/>
      <c r="J25" s="439"/>
      <c r="K25" s="339">
        <f>'YR 1'!K25+'YR 2'!K25+'YR 3'!K25+'YR 4'!K25+'YR 5'!K25</f>
        <v>0</v>
      </c>
      <c r="L25" s="339">
        <f>'YR 1'!L25+'YR 2'!L25+'YR 3'!L25+'YR 4'!L25+'YR 5'!L25</f>
        <v>0</v>
      </c>
      <c r="N25" s="209"/>
    </row>
    <row r="26" spans="1:14" ht="12" customHeight="1">
      <c r="A26" s="424"/>
      <c r="B26" s="321"/>
      <c r="C26" s="321"/>
      <c r="D26" s="322" t="str">
        <f>'YR 1'!D26</f>
        <v>Postdoc</v>
      </c>
      <c r="E26" s="322"/>
      <c r="F26" s="322"/>
      <c r="G26" s="322"/>
      <c r="H26" s="323">
        <f>'YR 1'!H26+'YR 2'!H26+'YR 3'!H26+'YR 4'!H26+'YR 5'!H26</f>
        <v>0</v>
      </c>
      <c r="I26" s="439"/>
      <c r="J26" s="439"/>
      <c r="K26" s="339">
        <f>'YR 1'!K26+'YR 2'!K26+'YR 3'!K26+'YR 4'!K26+'YR 5'!K26</f>
        <v>0</v>
      </c>
      <c r="L26" s="339">
        <f>'YR 1'!L26+'YR 2'!L26+'YR 3'!L26+'YR 4'!L26+'YR 5'!L26</f>
        <v>0</v>
      </c>
      <c r="N26" s="209"/>
    </row>
    <row r="27" spans="1:14" ht="12" customHeight="1">
      <c r="A27" s="424"/>
      <c r="B27" s="321"/>
      <c r="C27" s="321"/>
      <c r="D27" s="322" t="str">
        <f>'YR 1'!D27</f>
        <v>Postdoc</v>
      </c>
      <c r="E27" s="322"/>
      <c r="F27" s="322"/>
      <c r="G27" s="322"/>
      <c r="H27" s="323">
        <f>'YR 1'!H27+'YR 2'!H27+'YR 3'!H27+'YR 4'!H27+'YR 5'!H27</f>
        <v>0</v>
      </c>
      <c r="I27" s="439"/>
      <c r="J27" s="439"/>
      <c r="K27" s="339">
        <f>'YR 1'!K27+'YR 2'!K27+'YR 3'!K27+'YR 4'!K27+'YR 5'!K27</f>
        <v>0</v>
      </c>
      <c r="L27" s="339">
        <f>'YR 1'!L27+'YR 2'!L27+'YR 3'!L27+'YR 4'!L27+'YR 5'!L27</f>
        <v>0</v>
      </c>
      <c r="N27" s="209"/>
    </row>
    <row r="28" spans="1:14" ht="12" customHeight="1">
      <c r="A28" s="424"/>
      <c r="B28" s="325"/>
      <c r="C28" s="321"/>
      <c r="D28" s="322" t="str">
        <f>'YR 1'!D28</f>
        <v>Postdoc</v>
      </c>
      <c r="E28" s="322"/>
      <c r="F28" s="322"/>
      <c r="G28" s="322"/>
      <c r="H28" s="323">
        <f>'YR 1'!H28+'YR 2'!H28+'YR 3'!H28+'YR 4'!H28+'YR 5'!H28</f>
        <v>0</v>
      </c>
      <c r="I28" s="439"/>
      <c r="J28" s="439"/>
      <c r="K28" s="339">
        <f>'YR 1'!K28+'YR 2'!K28+'YR 3'!K28+'YR 4'!K28+'YR 5'!K28</f>
        <v>0</v>
      </c>
      <c r="L28" s="339">
        <f>'YR 1'!L28+'YR 2'!L28+'YR 3'!L28+'YR 4'!L28+'YR 5'!L28</f>
        <v>0</v>
      </c>
      <c r="N28" s="209"/>
    </row>
    <row r="29" spans="1:14" ht="12" customHeight="1">
      <c r="A29" s="334"/>
      <c r="B29" s="327"/>
      <c r="C29" s="325"/>
      <c r="D29" s="335" t="s">
        <v>233</v>
      </c>
      <c r="E29" s="322"/>
      <c r="F29" s="322"/>
      <c r="G29" s="322"/>
      <c r="H29" s="323">
        <f>SUM(H15:H28)</f>
        <v>0</v>
      </c>
      <c r="I29" s="323">
        <f t="shared" ref="I29:J29" si="0">SUM(I15:I28)</f>
        <v>0</v>
      </c>
      <c r="J29" s="323">
        <f t="shared" si="0"/>
        <v>0</v>
      </c>
      <c r="K29" s="489">
        <f>SUM(K15:K28)</f>
        <v>0</v>
      </c>
      <c r="L29" s="575">
        <f>SUM(L15:L28)</f>
        <v>0</v>
      </c>
      <c r="N29" s="209"/>
    </row>
    <row r="30" spans="1:14" ht="12" customHeight="1" thickBot="1">
      <c r="A30" s="424"/>
      <c r="B30" s="352"/>
      <c r="C30" s="425"/>
      <c r="E30" s="322"/>
      <c r="F30" s="322"/>
      <c r="G30" s="322"/>
      <c r="H30" s="426"/>
      <c r="I30" s="426"/>
      <c r="J30" s="426"/>
      <c r="K30" s="339"/>
      <c r="L30" s="482"/>
      <c r="N30" s="209"/>
    </row>
    <row r="31" spans="1:14" ht="12" customHeight="1" thickBot="1">
      <c r="A31" s="344" t="s">
        <v>61</v>
      </c>
      <c r="B31" s="353" t="s">
        <v>243</v>
      </c>
      <c r="C31" s="345"/>
      <c r="D31" s="416"/>
      <c r="E31" s="416"/>
      <c r="F31" s="416"/>
      <c r="G31" s="416"/>
      <c r="H31" s="427"/>
      <c r="I31" s="427"/>
      <c r="J31" s="427"/>
      <c r="K31" s="393"/>
      <c r="L31" s="481"/>
      <c r="N31" s="209"/>
    </row>
    <row r="32" spans="1:14" ht="12" customHeight="1">
      <c r="A32" s="326" t="s">
        <v>63</v>
      </c>
      <c r="B32" s="327">
        <f>'YR 1'!B32</f>
        <v>0</v>
      </c>
      <c r="C32" s="168" t="s">
        <v>64</v>
      </c>
      <c r="D32" s="328" t="s">
        <v>235</v>
      </c>
      <c r="E32" s="327"/>
      <c r="F32" s="327"/>
      <c r="G32" s="329"/>
      <c r="H32" s="330">
        <f>'YR 1'!H32+'YR 2'!H32+'YR 3'!H32+'YR 4'!H32+'YR 5'!H32</f>
        <v>0</v>
      </c>
      <c r="I32" s="331"/>
      <c r="J32" s="332"/>
      <c r="K32" s="333">
        <f>'YR 1'!K32+'YR 2'!K32+'YR 3'!K32+'YR 4'!K32+'YR 5'!K32</f>
        <v>0</v>
      </c>
      <c r="L32" s="333">
        <f>'YR 1'!L32+'YR 2'!L32+'YR 3'!L32+'YR 4'!L32+'YR 5'!L32</f>
        <v>0</v>
      </c>
      <c r="N32" s="209"/>
    </row>
    <row r="33" spans="1:20" ht="12" customHeight="1">
      <c r="A33" s="334" t="s">
        <v>66</v>
      </c>
      <c r="B33" s="327">
        <f>'YR 1'!B33</f>
        <v>0</v>
      </c>
      <c r="C33" s="321" t="s">
        <v>109</v>
      </c>
      <c r="D33" s="335" t="s">
        <v>235</v>
      </c>
      <c r="E33" s="335"/>
      <c r="F33" s="336"/>
      <c r="G33" s="336"/>
      <c r="H33" s="337">
        <f>'YR 1'!H33+'YR 2'!H33+'YR 3'!H33+'YR 4'!H33+'YR 5'!H33</f>
        <v>0</v>
      </c>
      <c r="I33" s="338"/>
      <c r="J33" s="332"/>
      <c r="K33" s="339">
        <f>'YR 1'!K33+'YR 2'!K33+'YR 3'!K33+'YR 4'!K33+'YR 5'!K33</f>
        <v>0</v>
      </c>
      <c r="L33" s="339">
        <f>'YR 1'!L33+'YR 2'!L33+'YR 3'!L33+'YR 4'!L33+'YR 5'!L33</f>
        <v>0</v>
      </c>
      <c r="N33" s="209"/>
    </row>
    <row r="34" spans="1:20" ht="12" customHeight="1">
      <c r="A34" s="334" t="s">
        <v>67</v>
      </c>
      <c r="B34" s="327">
        <f>'YR 1'!B34</f>
        <v>0</v>
      </c>
      <c r="C34" s="321" t="s">
        <v>68</v>
      </c>
      <c r="D34" s="322" t="s">
        <v>239</v>
      </c>
      <c r="E34" s="327"/>
      <c r="F34" s="322"/>
      <c r="G34" s="322"/>
      <c r="H34" s="337">
        <f>'YR 1'!H34+'YR 2'!H34+'YR 3'!H34+'YR 4'!H34+'YR 5'!H34</f>
        <v>0</v>
      </c>
      <c r="I34" s="338"/>
      <c r="J34" s="332"/>
      <c r="K34" s="339">
        <f>'YR 1'!K34+'YR 2'!K34+'YR 3'!K34+'YR 4'!K34+'YR 5'!K34</f>
        <v>0</v>
      </c>
      <c r="L34" s="339">
        <f>'YR 1'!L34+'YR 2'!L34+'YR 3'!L34+'YR 4'!L34+'YR 5'!L34</f>
        <v>0</v>
      </c>
      <c r="N34" s="209"/>
    </row>
    <row r="35" spans="1:20" ht="12" customHeight="1">
      <c r="A35" s="334" t="s">
        <v>69</v>
      </c>
      <c r="B35" s="327">
        <f>'YR 1'!B35</f>
        <v>0</v>
      </c>
      <c r="C35" s="321" t="s">
        <v>70</v>
      </c>
      <c r="D35" s="335" t="s">
        <v>238</v>
      </c>
      <c r="E35" s="322"/>
      <c r="F35" s="322"/>
      <c r="G35" s="322"/>
      <c r="H35" s="337">
        <f>'YR 1'!H35+'YR 2'!H35+'YR 3'!H35+'YR 4'!H35+'YR 5'!H35</f>
        <v>0</v>
      </c>
      <c r="I35" s="340" t="s">
        <v>37</v>
      </c>
      <c r="J35" s="340"/>
      <c r="K35" s="339">
        <f>'YR 1'!K35+'YR 2'!K35+'YR 3'!K35+'YR 4'!K35+'YR 5'!K35</f>
        <v>0</v>
      </c>
      <c r="L35" s="339">
        <f>'YR 1'!L35+'YR 2'!L35+'YR 3'!L35+'YR 4'!L35+'YR 5'!L35</f>
        <v>0</v>
      </c>
      <c r="N35" s="209"/>
    </row>
    <row r="36" spans="1:20" ht="12" customHeight="1">
      <c r="A36" s="334" t="s">
        <v>71</v>
      </c>
      <c r="B36" s="327">
        <f>'YR 1'!B36</f>
        <v>0</v>
      </c>
      <c r="C36" s="321" t="s">
        <v>72</v>
      </c>
      <c r="D36" s="335" t="s">
        <v>242</v>
      </c>
      <c r="E36" s="335"/>
      <c r="F36" s="335"/>
      <c r="G36" s="322"/>
      <c r="H36" s="337">
        <f>'YR 1'!H36+'YR 2'!H36+'YR 3'!H36+'YR 4'!H36+'YR 5'!H36</f>
        <v>0</v>
      </c>
      <c r="I36" s="340" t="s">
        <v>37</v>
      </c>
      <c r="J36" s="340"/>
      <c r="K36" s="339">
        <f>'YR 1'!K36+'YR 2'!K36+'YR 3'!K36+'YR 4'!K36+'YR 5'!K36</f>
        <v>0</v>
      </c>
      <c r="L36" s="339">
        <f>'YR 1'!L36+'YR 2'!L36+'YR 3'!L36+'YR 4'!L36+'YR 5'!L36</f>
        <v>0</v>
      </c>
      <c r="N36" s="209"/>
    </row>
    <row r="37" spans="1:20" ht="12" customHeight="1">
      <c r="A37" s="334" t="s">
        <v>60</v>
      </c>
      <c r="B37" s="327">
        <f>'YR 1'!B37</f>
        <v>0</v>
      </c>
      <c r="C37" s="321" t="s">
        <v>73</v>
      </c>
      <c r="D37" s="328" t="s">
        <v>240</v>
      </c>
      <c r="E37" s="341"/>
      <c r="F37" s="327"/>
      <c r="G37" s="322"/>
      <c r="H37" s="337">
        <f>'YR 1'!H37+'YR 2'!H37+'YR 3'!H37+'YR 4'!H37+'YR 5'!H37</f>
        <v>0</v>
      </c>
      <c r="I37" s="342" t="s">
        <v>17</v>
      </c>
      <c r="J37" s="321"/>
      <c r="K37" s="339">
        <f>'YR 1'!K37+'YR 2'!K37+'YR 3'!K37+'YR 4'!K37+'YR 5'!K37</f>
        <v>0</v>
      </c>
      <c r="L37" s="339">
        <f>'YR 1'!L37+'YR 2'!L37+'YR 3'!L37+'YR 4'!L37+'YR 5'!L37</f>
        <v>0</v>
      </c>
      <c r="N37" s="209"/>
    </row>
    <row r="38" spans="1:20" ht="12" customHeight="1" thickBot="1">
      <c r="A38" s="334"/>
      <c r="B38" s="321" t="s">
        <v>74</v>
      </c>
      <c r="C38" s="321"/>
      <c r="D38" s="322"/>
      <c r="E38" s="322"/>
      <c r="F38" s="322"/>
      <c r="G38" s="322"/>
      <c r="H38" s="343"/>
      <c r="I38" s="342"/>
      <c r="J38" s="321"/>
      <c r="K38" s="490">
        <f>SUM(K29:K37)</f>
        <v>0</v>
      </c>
      <c r="L38" s="574">
        <f>SUM(L29:L37)</f>
        <v>0</v>
      </c>
      <c r="N38" s="209"/>
    </row>
    <row r="39" spans="1:20" ht="12" customHeight="1" thickBot="1">
      <c r="A39" s="344" t="s">
        <v>75</v>
      </c>
      <c r="B39" s="345" t="s">
        <v>76</v>
      </c>
      <c r="C39" s="345"/>
      <c r="D39" s="346"/>
      <c r="E39" s="346"/>
      <c r="F39" s="347"/>
      <c r="G39" s="348"/>
      <c r="H39" s="321"/>
      <c r="I39" s="342"/>
      <c r="J39" s="321"/>
      <c r="K39" s="339">
        <f>'YR 1'!P56+'YR 2'!P56+'YR 3'!P56+'YR 4'!P56+'YR 5'!P56</f>
        <v>0</v>
      </c>
      <c r="L39" s="339">
        <f>'YR 1'!L39+'YR 2'!L39+'YR 3'!L39+'YR 4'!L39+'YR 5'!L39</f>
        <v>0</v>
      </c>
      <c r="N39" s="209"/>
    </row>
    <row r="40" spans="1:20" ht="12" customHeight="1" thickBot="1">
      <c r="B40" s="350" t="s">
        <v>77</v>
      </c>
      <c r="D40" s="351"/>
      <c r="E40" s="351"/>
      <c r="F40" s="351"/>
      <c r="G40" s="352"/>
      <c r="H40" s="321"/>
      <c r="I40" s="325"/>
      <c r="J40" s="325"/>
      <c r="K40" s="491">
        <f>SUM(K38:K39)</f>
        <v>0</v>
      </c>
      <c r="L40" s="574">
        <f>SUM(L38:L39)</f>
        <v>0</v>
      </c>
      <c r="N40" s="209"/>
    </row>
    <row r="41" spans="1:20" ht="12" customHeight="1" thickBot="1">
      <c r="A41" s="353" t="s">
        <v>78</v>
      </c>
      <c r="B41" s="345" t="s">
        <v>79</v>
      </c>
      <c r="C41" s="345"/>
      <c r="D41" s="346"/>
      <c r="E41" s="346"/>
      <c r="F41" s="346"/>
      <c r="G41" s="346"/>
      <c r="H41" s="354"/>
      <c r="I41" s="253"/>
      <c r="J41" s="168"/>
      <c r="K41" s="355"/>
      <c r="L41" s="488"/>
      <c r="N41" s="209"/>
    </row>
    <row r="42" spans="1:20" ht="12" customHeight="1">
      <c r="D42" s="351"/>
      <c r="E42" s="351"/>
      <c r="F42" s="351"/>
      <c r="G42" s="351"/>
      <c r="I42" s="253"/>
      <c r="J42" s="168"/>
      <c r="K42" s="355"/>
      <c r="L42" s="488"/>
      <c r="N42" s="384" t="s">
        <v>289</v>
      </c>
      <c r="O42" s="385" t="str">
        <f>'COST SHARE YR 1'!P61</f>
        <v>Sub #1</v>
      </c>
      <c r="P42" s="385" t="str">
        <f>'COST SHARE YR 1'!Q61</f>
        <v>Sub #2</v>
      </c>
      <c r="Q42" s="385" t="str">
        <f>'COST SHARE YR 1'!R61</f>
        <v>Sub #3</v>
      </c>
      <c r="R42" s="385" t="str">
        <f>'COST SHARE YR 1'!S61</f>
        <v>Sub #4</v>
      </c>
      <c r="S42" s="385" t="str">
        <f>'COST SHARE YR 1'!T61</f>
        <v>Sub #5</v>
      </c>
    </row>
    <row r="43" spans="1:20" ht="12" customHeight="1">
      <c r="D43" s="351" t="s">
        <v>43</v>
      </c>
      <c r="E43" s="351"/>
      <c r="F43" s="168"/>
      <c r="G43" s="356">
        <f>'YR 1'!K47</f>
        <v>0</v>
      </c>
      <c r="I43" s="253"/>
      <c r="J43" s="168"/>
      <c r="K43" s="355"/>
      <c r="L43" s="488"/>
      <c r="N43" s="618" t="s">
        <v>224</v>
      </c>
      <c r="O43" s="387">
        <f>'COST SHARE YR 1'!P62</f>
        <v>0</v>
      </c>
      <c r="P43" s="387">
        <f>'COST SHARE YR 1'!Q62</f>
        <v>0</v>
      </c>
      <c r="Q43" s="387">
        <f>'COST SHARE YR 1'!R62</f>
        <v>0</v>
      </c>
      <c r="R43" s="387">
        <f>'COST SHARE YR 1'!S62</f>
        <v>0</v>
      </c>
      <c r="S43" s="387">
        <f>'COST SHARE YR 1'!T62</f>
        <v>0</v>
      </c>
    </row>
    <row r="44" spans="1:20" ht="12" customHeight="1">
      <c r="D44" s="351" t="s">
        <v>44</v>
      </c>
      <c r="E44" s="351"/>
      <c r="F44" s="168"/>
      <c r="G44" s="356">
        <f>'YR 2'!K47</f>
        <v>0</v>
      </c>
      <c r="H44" s="351"/>
      <c r="I44" s="351"/>
      <c r="J44" s="351"/>
      <c r="K44" s="355"/>
      <c r="L44" s="488"/>
      <c r="N44" s="362" t="s">
        <v>146</v>
      </c>
      <c r="O44" s="389">
        <f>'COST SHARE YR 1'!P63+'COST SHARE YR 2'!P62+'COST SHARE YR 3'!P62+'COST SHARE YR 4'!P62+'COST SHARE YR 5'!P62</f>
        <v>0</v>
      </c>
      <c r="P44" s="389">
        <f>'COST SHARE YR 1'!Q63+'COST SHARE YR 2'!Q62+'COST SHARE YR 3'!Q62+'COST SHARE YR 4'!Q62+'COST SHARE YR 5'!Q62</f>
        <v>0</v>
      </c>
      <c r="Q44" s="389">
        <f>'COST SHARE YR 1'!R63+'COST SHARE YR 2'!R62+'COST SHARE YR 3'!R62+'COST SHARE YR 4'!R62+'COST SHARE YR 5'!R62</f>
        <v>0</v>
      </c>
      <c r="R44" s="389">
        <f>'COST SHARE YR 1'!S63+'COST SHARE YR 2'!S62+'COST SHARE YR 3'!S62+'COST SHARE YR 4'!S62+'COST SHARE YR 5'!S62</f>
        <v>0</v>
      </c>
      <c r="S44" s="389">
        <f>'COST SHARE YR 1'!T63+'COST SHARE YR 2'!T62+'COST SHARE YR 3'!T62+'COST SHARE YR 4'!T62+'COST SHARE YR 5'!T62</f>
        <v>0</v>
      </c>
      <c r="T44" s="253"/>
    </row>
    <row r="45" spans="1:20" ht="12" customHeight="1" thickBot="1">
      <c r="D45" s="351" t="s">
        <v>45</v>
      </c>
      <c r="E45" s="351"/>
      <c r="F45" s="168"/>
      <c r="G45" s="356">
        <f>'YR 3'!K47</f>
        <v>0</v>
      </c>
      <c r="H45" s="351"/>
      <c r="I45" s="351"/>
      <c r="J45" s="351"/>
      <c r="K45" s="355"/>
      <c r="L45" s="488"/>
      <c r="N45" s="362" t="s">
        <v>271</v>
      </c>
      <c r="O45" s="389">
        <f>'COST SHARE YR 1'!P64+'COST SHARE YR 2'!P63+'COST SHARE YR 3'!P63+'COST SHARE YR 4'!P63+'COST SHARE YR 5'!P63</f>
        <v>0</v>
      </c>
      <c r="P45" s="389">
        <f>'COST SHARE YR 1'!Q64+'COST SHARE YR 2'!Q63+'COST SHARE YR 3'!Q63+'COST SHARE YR 4'!Q63+'COST SHARE YR 5'!Q63</f>
        <v>0</v>
      </c>
      <c r="Q45" s="389">
        <f>'COST SHARE YR 1'!R64+'COST SHARE YR 2'!R63+'COST SHARE YR 3'!R63+'COST SHARE YR 4'!R63+'COST SHARE YR 5'!R63</f>
        <v>0</v>
      </c>
      <c r="R45" s="389">
        <f>'COST SHARE YR 1'!S64+'COST SHARE YR 2'!S63+'COST SHARE YR 3'!S63+'COST SHARE YR 4'!S63+'COST SHARE YR 5'!S63</f>
        <v>0</v>
      </c>
      <c r="S45" s="389">
        <f>'COST SHARE YR 1'!T64+'COST SHARE YR 2'!T63+'COST SHARE YR 3'!T63+'COST SHARE YR 4'!T63+'COST SHARE YR 5'!T63</f>
        <v>0</v>
      </c>
      <c r="T45" s="356" t="s">
        <v>247</v>
      </c>
    </row>
    <row r="46" spans="1:20" ht="12" customHeight="1" thickBot="1">
      <c r="D46" s="351" t="s">
        <v>46</v>
      </c>
      <c r="E46" s="351"/>
      <c r="F46" s="168"/>
      <c r="G46" s="356">
        <f>'YR 4'!K47</f>
        <v>0</v>
      </c>
      <c r="H46" s="351"/>
      <c r="I46" s="351"/>
      <c r="J46" s="351"/>
      <c r="K46" s="355"/>
      <c r="L46" s="488"/>
      <c r="N46" s="574" t="s">
        <v>142</v>
      </c>
      <c r="O46" s="619">
        <f>SUM(O44:O45)</f>
        <v>0</v>
      </c>
      <c r="P46" s="619">
        <f t="shared" ref="P46:S46" si="1">SUM(P44:P45)</f>
        <v>0</v>
      </c>
      <c r="Q46" s="619">
        <f t="shared" si="1"/>
        <v>0</v>
      </c>
      <c r="R46" s="619">
        <f t="shared" si="1"/>
        <v>0</v>
      </c>
      <c r="S46" s="619">
        <f t="shared" si="1"/>
        <v>0</v>
      </c>
      <c r="T46" s="620">
        <f>SUM(O46:S46)</f>
        <v>0</v>
      </c>
    </row>
    <row r="47" spans="1:20" ht="12" customHeight="1">
      <c r="D47" s="351" t="s">
        <v>47</v>
      </c>
      <c r="E47" s="351"/>
      <c r="F47" s="168"/>
      <c r="G47" s="356">
        <f>'YR 5'!K47</f>
        <v>0</v>
      </c>
      <c r="H47" s="351"/>
      <c r="I47" s="351"/>
      <c r="J47" s="351"/>
      <c r="K47" s="355"/>
      <c r="L47" s="488"/>
      <c r="N47" s="209" t="s">
        <v>255</v>
      </c>
      <c r="O47" s="440">
        <f>'COST SHARE YR 1'!P67+'COST SHARE YR 2'!P66+'COST SHARE YR 3'!P66+'COST SHARE YR 4'!P66+'COST SHARE YR 5'!P66</f>
        <v>0</v>
      </c>
      <c r="P47" s="440">
        <f>'COST SHARE YR 1'!Q67+'COST SHARE YR 2'!Q66+'COST SHARE YR 3'!Q66+'COST SHARE YR 4'!Q66+'COST SHARE YR 5'!Q66</f>
        <v>0</v>
      </c>
      <c r="Q47" s="440">
        <f>'COST SHARE YR 1'!R67+'COST SHARE YR 2'!R66+'COST SHARE YR 3'!R66+'COST SHARE YR 4'!R66+'COST SHARE YR 5'!R66</f>
        <v>0</v>
      </c>
      <c r="R47" s="440">
        <f>'COST SHARE YR 1'!S67+'COST SHARE YR 2'!S66+'COST SHARE YR 3'!S66+'COST SHARE YR 4'!S66+'COST SHARE YR 5'!S66</f>
        <v>0</v>
      </c>
      <c r="S47" s="440">
        <f>'COST SHARE YR 1'!T67+'COST SHARE YR 2'!T66+'COST SHARE YR 3'!T66+'COST SHARE YR 4'!T66+'COST SHARE YR 5'!T66</f>
        <v>0</v>
      </c>
    </row>
    <row r="48" spans="1:20" ht="12" customHeight="1">
      <c r="D48" s="351"/>
      <c r="E48" s="351"/>
      <c r="F48" s="351"/>
      <c r="G48" s="351"/>
      <c r="H48" s="351"/>
      <c r="I48" s="351"/>
      <c r="J48" s="351"/>
      <c r="K48" s="355"/>
      <c r="L48" s="488"/>
      <c r="N48" s="209"/>
    </row>
    <row r="49" spans="1:20" ht="12" customHeight="1" thickBot="1">
      <c r="B49" s="350" t="s">
        <v>80</v>
      </c>
      <c r="D49" s="351"/>
      <c r="E49" s="357"/>
      <c r="F49" s="357"/>
      <c r="G49" s="358"/>
      <c r="H49" s="357"/>
      <c r="I49" s="357"/>
      <c r="J49" s="357"/>
      <c r="K49" s="491">
        <f>SUM(G43:G47)</f>
        <v>0</v>
      </c>
      <c r="L49" s="479">
        <f>'YR 1'!L47+'YR 2'!L47+'YR 3'!L47+'YR 4'!L47+'YR 5'!L47</f>
        <v>0</v>
      </c>
      <c r="N49" s="209"/>
    </row>
    <row r="50" spans="1:20" ht="12" customHeight="1" thickBot="1">
      <c r="A50" s="353" t="s">
        <v>81</v>
      </c>
      <c r="B50" s="345" t="s">
        <v>82</v>
      </c>
      <c r="C50" s="345"/>
      <c r="D50" s="359"/>
      <c r="E50" s="335"/>
      <c r="F50" s="335" t="s">
        <v>83</v>
      </c>
      <c r="G50" s="360"/>
      <c r="H50" s="360"/>
      <c r="I50" s="361"/>
      <c r="J50" s="325"/>
      <c r="K50" s="362">
        <f>'YR 1'!K48+'YR 2'!K48+'YR 3'!K48+'YR 4'!K48+'YR 5'!K48</f>
        <v>0</v>
      </c>
      <c r="L50" s="362">
        <f>'YR 1'!L48+'YR 2'!L48+'YR 3'!L48+'YR 4'!L48+'YR 5'!L48</f>
        <v>0</v>
      </c>
      <c r="N50" s="209"/>
    </row>
    <row r="51" spans="1:20" ht="12" customHeight="1">
      <c r="D51" s="363"/>
      <c r="E51" s="363"/>
      <c r="F51" s="328" t="s">
        <v>84</v>
      </c>
      <c r="G51" s="328"/>
      <c r="H51" s="357"/>
      <c r="I51" s="357"/>
      <c r="J51" s="357"/>
      <c r="K51" s="362">
        <f>'YR 1'!K49+'YR 2'!K49+'YR 3'!K49+'YR 4'!K49+'YR 5'!K49</f>
        <v>0</v>
      </c>
      <c r="L51" s="362">
        <f>'YR 1'!L49+'YR 2'!L49+'YR 3'!L49+'YR 4'!L49+'YR 5'!L49</f>
        <v>0</v>
      </c>
      <c r="N51" s="209"/>
    </row>
    <row r="52" spans="1:20" ht="12" customHeight="1">
      <c r="D52" s="363"/>
      <c r="E52" s="363"/>
      <c r="F52" s="363"/>
      <c r="G52" s="363"/>
      <c r="H52" s="351"/>
      <c r="I52" s="351"/>
      <c r="J52" s="351"/>
      <c r="K52" s="364">
        <f>'YR 1'!K50+'YR 2'!K50+'YR 3'!K50+'YR 4'!K50+'YR 5'!K50</f>
        <v>0</v>
      </c>
      <c r="L52" s="493"/>
      <c r="N52" s="209"/>
    </row>
    <row r="53" spans="1:20" ht="12" customHeight="1" thickBot="1">
      <c r="B53" s="350" t="s">
        <v>85</v>
      </c>
      <c r="D53" s="363"/>
      <c r="E53" s="361"/>
      <c r="F53" s="328"/>
      <c r="G53" s="328"/>
      <c r="H53" s="361"/>
      <c r="I53" s="357"/>
      <c r="J53" s="357"/>
      <c r="K53" s="491">
        <f>SUM(K50:K51)</f>
        <v>0</v>
      </c>
      <c r="L53" s="574">
        <f>SUM(L50:L51)</f>
        <v>0</v>
      </c>
      <c r="N53" s="209"/>
    </row>
    <row r="54" spans="1:20" ht="12" customHeight="1" thickBot="1">
      <c r="A54" s="353" t="s">
        <v>86</v>
      </c>
      <c r="B54" s="345" t="s">
        <v>87</v>
      </c>
      <c r="C54" s="345"/>
      <c r="D54" s="365"/>
      <c r="E54" s="351"/>
      <c r="F54" s="351"/>
      <c r="G54" s="351"/>
      <c r="H54" s="351"/>
      <c r="I54" s="351"/>
      <c r="J54" s="351"/>
      <c r="K54" s="355">
        <f>'YR 1'!K52+'YR 2'!K52+'YR 3'!K52+'YR 4'!K52+'YR 5'!K52</f>
        <v>0</v>
      </c>
      <c r="L54" s="487"/>
      <c r="N54" s="384" t="s">
        <v>288</v>
      </c>
      <c r="O54" s="385" t="str">
        <f>'YR 1'!P61</f>
        <v>Sub #1</v>
      </c>
      <c r="P54" s="385" t="str">
        <f>'YR 1'!Q61</f>
        <v>Sub #2</v>
      </c>
      <c r="Q54" s="385" t="str">
        <f>'YR 1'!R61</f>
        <v>Sub #3</v>
      </c>
      <c r="R54" s="385" t="str">
        <f>'YR 1'!S61</f>
        <v>Sub #4</v>
      </c>
      <c r="S54" s="385" t="str">
        <f>'YR 1'!T61</f>
        <v>Sub #5</v>
      </c>
    </row>
    <row r="55" spans="1:20" ht="12" customHeight="1">
      <c r="B55" s="366">
        <v>1</v>
      </c>
      <c r="C55" s="168" t="s">
        <v>88</v>
      </c>
      <c r="D55" s="351"/>
      <c r="E55" s="351"/>
      <c r="F55" s="367"/>
      <c r="G55" s="351"/>
      <c r="I55" s="253"/>
      <c r="J55" s="168"/>
      <c r="K55" s="362">
        <f>'YR 1'!K53+'YR 2'!K53+'YR 3'!K53+'YR 4'!K53+'YR 5'!K53</f>
        <v>0</v>
      </c>
      <c r="L55" s="362">
        <f>'YR 1'!L53+'YR 2'!L53+'YR 3'!L53+'YR 4'!L53+'YR 5'!L53</f>
        <v>0</v>
      </c>
      <c r="N55" s="386" t="s">
        <v>224</v>
      </c>
      <c r="O55" s="387">
        <f>'YR 1'!P62</f>
        <v>0</v>
      </c>
      <c r="P55" s="388">
        <f>'YR 1'!Q62</f>
        <v>0</v>
      </c>
      <c r="Q55" s="388">
        <f>'YR 1'!R62</f>
        <v>0</v>
      </c>
      <c r="R55" s="388">
        <f>'YR 1'!S62</f>
        <v>0</v>
      </c>
      <c r="S55" s="388">
        <f>'YR 1'!T62</f>
        <v>0</v>
      </c>
    </row>
    <row r="56" spans="1:20" ht="12" customHeight="1">
      <c r="B56" s="366">
        <v>2</v>
      </c>
      <c r="C56" s="168" t="s">
        <v>89</v>
      </c>
      <c r="D56" s="351"/>
      <c r="E56" s="351"/>
      <c r="F56" s="367"/>
      <c r="G56" s="351"/>
      <c r="I56" s="253"/>
      <c r="J56" s="168"/>
      <c r="K56" s="362">
        <f>'YR 1'!K54+'YR 2'!K54+'YR 3'!K54+'YR 4'!K54+'YR 5'!K54</f>
        <v>0</v>
      </c>
      <c r="L56" s="362">
        <f>'YR 1'!L54+'YR 2'!L54+'YR 3'!L54+'YR 4'!L54+'YR 5'!L54</f>
        <v>0</v>
      </c>
      <c r="N56" s="362" t="s">
        <v>146</v>
      </c>
      <c r="O56" s="389">
        <f>'YR 1'!P63+'YR 2'!P62+'YR 3'!P63+'YR 4'!P63+'YR 5'!P62</f>
        <v>0</v>
      </c>
      <c r="P56" s="389">
        <f>'YR 1'!Q63+'YR 2'!Q62+'YR 3'!Q63+'YR 4'!Q63+'YR 5'!Q62</f>
        <v>0</v>
      </c>
      <c r="Q56" s="389">
        <f>'YR 1'!R63+'YR 2'!R62+'YR 3'!R63+'YR 4'!R63+'YR 5'!R62</f>
        <v>0</v>
      </c>
      <c r="R56" s="389">
        <f>'YR 1'!S63+'YR 2'!S62+'YR 3'!S63+'YR 4'!S63+'YR 5'!S62</f>
        <v>0</v>
      </c>
      <c r="S56" s="389">
        <f>'YR 1'!T63+'YR 2'!T62+'YR 3'!T63+'YR 4'!T63+'YR 5'!T62</f>
        <v>0</v>
      </c>
      <c r="T56" s="253"/>
    </row>
    <row r="57" spans="1:20" ht="12" customHeight="1" thickBot="1">
      <c r="B57" s="366">
        <v>3</v>
      </c>
      <c r="C57" s="168" t="s">
        <v>90</v>
      </c>
      <c r="D57" s="363"/>
      <c r="E57" s="363"/>
      <c r="F57" s="367"/>
      <c r="G57" s="363"/>
      <c r="I57" s="253"/>
      <c r="J57" s="168"/>
      <c r="K57" s="362">
        <f>'YR 1'!K55+'YR 2'!K55+'YR 3'!K55+'YR 4'!K55+'YR 5'!K55</f>
        <v>0</v>
      </c>
      <c r="L57" s="362">
        <f>'YR 1'!L55+'YR 2'!L55+'YR 3'!L55+'YR 4'!L55+'YR 5'!L55</f>
        <v>0</v>
      </c>
      <c r="N57" s="362" t="s">
        <v>271</v>
      </c>
      <c r="O57" s="389">
        <f>'YR 1'!P64+'YR 2'!P63+'YR 3'!P64+'YR 4'!P64+'YR 5'!P63</f>
        <v>0</v>
      </c>
      <c r="P57" s="389">
        <f>'YR 1'!Q64+'YR 2'!Q63+'YR 3'!Q64+'YR 4'!Q64+'YR 5'!Q63</f>
        <v>0</v>
      </c>
      <c r="Q57" s="389">
        <f>'YR 1'!R64+'YR 2'!R63+'YR 3'!R64+'YR 4'!R64+'YR 5'!R63</f>
        <v>0</v>
      </c>
      <c r="R57" s="389">
        <f>'YR 1'!S64+'YR 2'!S63+'YR 3'!S64+'YR 4'!S64+'YR 5'!S63</f>
        <v>0</v>
      </c>
      <c r="S57" s="389">
        <f>'YR 1'!T64+'YR 2'!T63+'YR 3'!T64+'YR 4'!T64+'YR 5'!T63</f>
        <v>0</v>
      </c>
      <c r="T57" s="356" t="s">
        <v>247</v>
      </c>
    </row>
    <row r="58" spans="1:20" ht="12" customHeight="1" thickBot="1">
      <c r="B58" s="366">
        <v>4</v>
      </c>
      <c r="C58" s="168" t="s">
        <v>91</v>
      </c>
      <c r="D58" s="363"/>
      <c r="E58" s="363"/>
      <c r="F58" s="367"/>
      <c r="G58" s="363"/>
      <c r="I58" s="253"/>
      <c r="J58" s="168"/>
      <c r="K58" s="362">
        <f>'YR 1'!K56+'YR 2'!K56+'YR 3'!K56+'YR 4'!K56+'YR 5'!K56</f>
        <v>0</v>
      </c>
      <c r="L58" s="362">
        <f>'YR 1'!L56+'YR 2'!L56+'YR 3'!L56+'YR 4'!L56+'YR 5'!L56</f>
        <v>0</v>
      </c>
      <c r="N58" s="390" t="s">
        <v>142</v>
      </c>
      <c r="O58" s="184">
        <f>SUM(O56:O57)</f>
        <v>0</v>
      </c>
      <c r="P58" s="184">
        <f t="shared" ref="P58:S58" si="2">SUM(P56:P57)</f>
        <v>0</v>
      </c>
      <c r="Q58" s="184">
        <f t="shared" si="2"/>
        <v>0</v>
      </c>
      <c r="R58" s="184">
        <f t="shared" si="2"/>
        <v>0</v>
      </c>
      <c r="S58" s="318">
        <f t="shared" si="2"/>
        <v>0</v>
      </c>
      <c r="T58" s="391">
        <f>SUM(O58:S58)</f>
        <v>0</v>
      </c>
    </row>
    <row r="59" spans="1:20" ht="12" customHeight="1" thickBot="1">
      <c r="A59" s="368"/>
      <c r="B59" s="369" t="s">
        <v>38</v>
      </c>
      <c r="C59" s="321"/>
      <c r="D59" s="352"/>
      <c r="E59" s="441"/>
      <c r="F59" s="335"/>
      <c r="G59" s="335" t="s">
        <v>92</v>
      </c>
      <c r="H59" s="325"/>
      <c r="I59" s="370"/>
      <c r="J59" s="325"/>
      <c r="K59" s="491">
        <f>SUM(K55:K58)</f>
        <v>0</v>
      </c>
      <c r="L59" s="574">
        <f>SUM(L55:L58)</f>
        <v>0</v>
      </c>
      <c r="N59" s="209" t="s">
        <v>255</v>
      </c>
      <c r="O59" s="440">
        <f>'YR 1'!P67+'YR 2'!P66+'YR 3'!P67+'YR 4'!P67+'YR 5'!P66</f>
        <v>0</v>
      </c>
      <c r="P59" s="440">
        <f>'YR 1'!Q67+'YR 2'!Q66+'YR 3'!Q67+'YR 4'!Q67+'YR 5'!Q66</f>
        <v>0</v>
      </c>
      <c r="Q59" s="440">
        <f>'YR 1'!R67+'YR 2'!R66+'YR 3'!R67+'YR 4'!R67+'YR 5'!R66</f>
        <v>0</v>
      </c>
      <c r="R59" s="440">
        <f>'YR 1'!S67+'YR 2'!S66+'YR 3'!S67+'YR 4'!S67+'YR 5'!S66</f>
        <v>0</v>
      </c>
      <c r="S59" s="440">
        <f>'YR 1'!T67+'YR 2'!T66+'YR 3'!T67+'YR 4'!T67+'YR 5'!T66</f>
        <v>0</v>
      </c>
    </row>
    <row r="60" spans="1:20" ht="12" customHeight="1" thickBot="1">
      <c r="A60" s="353" t="s">
        <v>93</v>
      </c>
      <c r="B60" s="345" t="s">
        <v>94</v>
      </c>
      <c r="C60" s="345"/>
      <c r="D60" s="359"/>
      <c r="E60" s="328"/>
      <c r="F60" s="335"/>
      <c r="G60" s="335"/>
      <c r="H60" s="325"/>
      <c r="I60" s="370"/>
      <c r="J60" s="325"/>
      <c r="K60" s="371"/>
      <c r="L60" s="487"/>
      <c r="N60" s="209"/>
    </row>
    <row r="61" spans="1:20" ht="12" customHeight="1">
      <c r="A61" s="372"/>
      <c r="B61" s="373">
        <v>1</v>
      </c>
      <c r="C61" s="361" t="s">
        <v>0</v>
      </c>
      <c r="D61" s="328"/>
      <c r="E61" s="335"/>
      <c r="F61" s="335"/>
      <c r="G61" s="335"/>
      <c r="H61" s="325"/>
      <c r="I61" s="370"/>
      <c r="J61" s="325"/>
      <c r="K61" s="339">
        <f>'YR 1'!K59+'YR 2'!K59+'YR 3'!K59+'YR 4'!K59+'YR 5'!K59</f>
        <v>0</v>
      </c>
      <c r="L61" s="339">
        <f>'YR 1'!L59+'YR 2'!L59+'YR 3'!L59+'YR 4'!L59+'YR 5'!L59</f>
        <v>0</v>
      </c>
      <c r="N61" s="209"/>
    </row>
    <row r="62" spans="1:20" ht="12" customHeight="1" thickBot="1">
      <c r="A62" s="374"/>
      <c r="B62" s="375">
        <v>2</v>
      </c>
      <c r="C62" s="325" t="s">
        <v>95</v>
      </c>
      <c r="D62" s="335"/>
      <c r="E62" s="335"/>
      <c r="F62" s="335"/>
      <c r="G62" s="335"/>
      <c r="H62" s="325"/>
      <c r="I62" s="370"/>
      <c r="J62" s="325"/>
      <c r="K62" s="339">
        <f>'YR 1'!K60+'YR 2'!K60+'YR 3'!K60+'YR 4'!K60+'YR 5'!K60</f>
        <v>0</v>
      </c>
      <c r="L62" s="339">
        <f>'YR 1'!L60+'YR 2'!L60+'YR 3'!L60+'YR 4'!L60+'YR 5'!L60</f>
        <v>0</v>
      </c>
      <c r="N62" s="209"/>
    </row>
    <row r="63" spans="1:20" ht="12" customHeight="1" thickBot="1">
      <c r="A63" s="374"/>
      <c r="B63" s="375">
        <v>3</v>
      </c>
      <c r="C63" s="325" t="s">
        <v>96</v>
      </c>
      <c r="D63" s="335"/>
      <c r="E63" s="335"/>
      <c r="F63" s="335"/>
      <c r="G63" s="335"/>
      <c r="H63" s="325"/>
      <c r="I63" s="370"/>
      <c r="J63" s="325"/>
      <c r="K63" s="339">
        <f>'YR 1'!K61+'YR 2'!K61+'YR 3'!K61+'YR 4'!K61+'YR 5'!K61</f>
        <v>0</v>
      </c>
      <c r="L63" s="339">
        <f>'YR 1'!L61+'YR 2'!L61+'YR 3'!L61+'YR 4'!L61+'YR 5'!L61</f>
        <v>0</v>
      </c>
      <c r="N63" s="392" t="s">
        <v>208</v>
      </c>
      <c r="O63" s="317"/>
    </row>
    <row r="64" spans="1:20" ht="12" customHeight="1" thickBot="1">
      <c r="A64" s="374"/>
      <c r="B64" s="375">
        <v>4</v>
      </c>
      <c r="C64" s="325" t="s">
        <v>278</v>
      </c>
      <c r="D64" s="335"/>
      <c r="E64" s="335"/>
      <c r="F64" s="335"/>
      <c r="G64" s="335"/>
      <c r="H64" s="325"/>
      <c r="I64" s="370"/>
      <c r="J64" s="325"/>
      <c r="K64" s="339">
        <f>'YR 1'!K62+'YR 2'!K62+'YR 3'!K62+'YR 4'!K62+'YR 5'!K62</f>
        <v>0</v>
      </c>
      <c r="L64" s="339">
        <f>'YR 1'!L62+'YR 2'!L62+'YR 3'!L62+'YR 4'!L62+'YR 5'!L62</f>
        <v>0</v>
      </c>
      <c r="N64" s="392" t="s">
        <v>209</v>
      </c>
      <c r="O64" s="317">
        <f>'YR 1'!K78</f>
        <v>0</v>
      </c>
    </row>
    <row r="65" spans="1:16" ht="12" customHeight="1" thickBot="1">
      <c r="A65" s="168"/>
      <c r="B65" s="375">
        <v>5</v>
      </c>
      <c r="C65" s="325" t="s">
        <v>260</v>
      </c>
      <c r="D65" s="335"/>
      <c r="E65" s="335"/>
      <c r="F65" s="335" t="s">
        <v>261</v>
      </c>
      <c r="G65" s="335"/>
      <c r="H65" s="325"/>
      <c r="I65" s="370"/>
      <c r="J65" s="325"/>
      <c r="K65" s="376">
        <f>'YR 1'!K63+'YR 2'!K63+'YR 3'!K63+'YR 4'!K63+'YR 5'!K63</f>
        <v>0</v>
      </c>
      <c r="L65" s="339">
        <f>'YR 1'!L63+'YR 2'!L63+'YR 3'!L63+'YR 4'!L63+'YR 5'!L63</f>
        <v>0</v>
      </c>
      <c r="N65" s="392" t="s">
        <v>210</v>
      </c>
      <c r="O65" s="317">
        <f>'YR 2'!K78</f>
        <v>0</v>
      </c>
    </row>
    <row r="66" spans="1:16" ht="12" customHeight="1" thickBot="1">
      <c r="A66" s="375"/>
      <c r="B66" s="325"/>
      <c r="C66" s="325"/>
      <c r="D66" s="335"/>
      <c r="E66" s="335"/>
      <c r="F66" s="335" t="s">
        <v>262</v>
      </c>
      <c r="G66" s="335"/>
      <c r="H66" s="325"/>
      <c r="I66" s="370"/>
      <c r="J66" s="325"/>
      <c r="K66" s="376">
        <f>'YR 1'!K64+'YR 2'!K64+'YR 3'!K64+'YR 4'!K64+'YR 5'!K64</f>
        <v>0</v>
      </c>
      <c r="L66" s="339">
        <f>'YR 1'!L64+'YR 2'!L64+'YR 3'!L64+'YR 4'!L64+'YR 5'!L64</f>
        <v>0</v>
      </c>
      <c r="N66" s="392" t="s">
        <v>211</v>
      </c>
      <c r="O66" s="317">
        <f>'YR 3'!K78</f>
        <v>0</v>
      </c>
    </row>
    <row r="67" spans="1:16" ht="12" customHeight="1" thickBot="1">
      <c r="A67" s="375"/>
      <c r="C67" s="325" t="s">
        <v>123</v>
      </c>
      <c r="D67" s="335"/>
      <c r="E67" s="335"/>
      <c r="F67" s="335"/>
      <c r="G67" s="335"/>
      <c r="H67" s="325"/>
      <c r="I67" s="370"/>
      <c r="J67" s="325"/>
      <c r="K67" s="376">
        <f>K65+K66</f>
        <v>0</v>
      </c>
      <c r="L67" s="339">
        <f>L65+L66</f>
        <v>0</v>
      </c>
      <c r="N67" s="392" t="s">
        <v>212</v>
      </c>
      <c r="O67" s="317">
        <f>'YR 4'!K77</f>
        <v>0</v>
      </c>
    </row>
    <row r="68" spans="1:16" ht="12" customHeight="1" thickBot="1">
      <c r="A68" s="374"/>
      <c r="B68" s="375">
        <v>6</v>
      </c>
      <c r="C68" s="325" t="s">
        <v>1</v>
      </c>
      <c r="D68" s="335"/>
      <c r="E68" s="335"/>
      <c r="F68" s="335"/>
      <c r="G68" s="335"/>
      <c r="H68" s="325"/>
      <c r="I68" s="370"/>
      <c r="J68" s="325"/>
      <c r="K68" s="339">
        <f>'YR 1'!K66+'YR 2'!K66+'YR 3'!K66+'YR 4'!K66+'YR 5'!K66</f>
        <v>0</v>
      </c>
      <c r="L68" s="339">
        <f>'YR 1'!L66+'YR 2'!L66+'YR 3'!L66+'YR 4'!L66+'YR 5'!L66</f>
        <v>0</v>
      </c>
      <c r="N68" s="392" t="s">
        <v>213</v>
      </c>
      <c r="O68" s="317">
        <f>'YR 5'!K78</f>
        <v>0</v>
      </c>
    </row>
    <row r="69" spans="1:16" ht="12" customHeight="1">
      <c r="A69" s="374"/>
      <c r="B69" s="375">
        <v>7</v>
      </c>
      <c r="C69" s="325" t="s">
        <v>113</v>
      </c>
      <c r="D69" s="335"/>
      <c r="E69" s="335"/>
      <c r="F69" s="335" t="s">
        <v>39</v>
      </c>
      <c r="G69" s="335"/>
      <c r="H69" s="325"/>
      <c r="I69" s="370"/>
      <c r="J69" s="325"/>
      <c r="K69" s="339">
        <f>'YR 1'!K67+'YR 2'!K67+'YR 3'!K67+'YR 4'!K67+'YR 5'!K67</f>
        <v>0</v>
      </c>
      <c r="L69" s="339">
        <f>'YR 1'!L67+'YR 2'!L67+'YR 3'!L67+'YR 4'!L67+'YR 5'!L67</f>
        <v>0</v>
      </c>
      <c r="N69" s="209"/>
    </row>
    <row r="70" spans="1:16" ht="12" customHeight="1" thickBot="1">
      <c r="A70" s="368"/>
      <c r="B70" s="321"/>
      <c r="C70" s="321" t="s">
        <v>97</v>
      </c>
      <c r="D70" s="322"/>
      <c r="E70" s="322"/>
      <c r="F70" s="322"/>
      <c r="G70" s="335"/>
      <c r="H70" s="325"/>
      <c r="I70" s="370"/>
      <c r="J70" s="325"/>
      <c r="K70" s="362">
        <f>SUM(K61:K69)-K67</f>
        <v>0</v>
      </c>
      <c r="L70" s="362">
        <f>SUM(L61:L69)-L67</f>
        <v>0</v>
      </c>
      <c r="N70" s="209"/>
    </row>
    <row r="71" spans="1:16" ht="12" customHeight="1" thickBot="1">
      <c r="A71" s="353" t="s">
        <v>98</v>
      </c>
      <c r="B71" s="345" t="s">
        <v>99</v>
      </c>
      <c r="C71" s="345"/>
      <c r="D71" s="346"/>
      <c r="E71" s="346"/>
      <c r="F71" s="365"/>
      <c r="G71" s="360"/>
      <c r="H71" s="325"/>
      <c r="I71" s="370"/>
      <c r="J71" s="325"/>
      <c r="K71" s="492">
        <f>K40+K49+K53+K59+K70</f>
        <v>0</v>
      </c>
      <c r="L71" s="574">
        <f>L40+L49+L53+L59+L70</f>
        <v>0</v>
      </c>
      <c r="N71" s="209"/>
    </row>
    <row r="72" spans="1:16" ht="12" customHeight="1" thickBot="1">
      <c r="A72" s="353" t="s">
        <v>100</v>
      </c>
      <c r="B72" s="345" t="s">
        <v>101</v>
      </c>
      <c r="C72" s="345"/>
      <c r="D72" s="346"/>
      <c r="E72" s="346"/>
      <c r="F72" s="446"/>
      <c r="G72" s="377"/>
      <c r="H72" s="378"/>
      <c r="J72" s="168"/>
      <c r="K72" s="355"/>
      <c r="L72" s="487"/>
      <c r="N72" s="209"/>
    </row>
    <row r="73" spans="1:16" ht="12" customHeight="1" thickBot="1">
      <c r="A73" s="713" t="s">
        <v>152</v>
      </c>
      <c r="B73" s="714"/>
      <c r="C73" s="714"/>
      <c r="D73" s="379">
        <f>Rates!B27</f>
        <v>0.49</v>
      </c>
      <c r="E73" s="351"/>
      <c r="F73" s="447">
        <f>K71-K49-K59-K69-K66</f>
        <v>0</v>
      </c>
      <c r="G73" s="380">
        <f>'YR 1'!F71+'YR 2'!F71+'YR 3'!F71+'YR 4'!F71+'YR 5'!F71</f>
        <v>0</v>
      </c>
      <c r="H73" s="381"/>
      <c r="J73" s="168"/>
      <c r="K73" s="339">
        <f>'YR 1'!K71+'YR 2'!K71+'YR 3'!K71+'YR 4'!K71+'YR 5'!K71</f>
        <v>0</v>
      </c>
      <c r="L73" s="486">
        <f>'COST SHARE YR 1'!K71+'COST SHARE YR 2'!K71+'COST SHARE YR 3'!K71+'COST SHARE YR 4'!K71+'COST SHARE YR 5'!K71</f>
        <v>0</v>
      </c>
      <c r="N73" s="209"/>
    </row>
    <row r="74" spans="1:16" ht="12" customHeight="1" thickBot="1">
      <c r="B74" s="350" t="s">
        <v>102</v>
      </c>
      <c r="D74" s="351"/>
      <c r="E74" s="351"/>
      <c r="F74" s="363"/>
      <c r="G74" s="382"/>
      <c r="H74" s="209"/>
      <c r="J74" s="168"/>
      <c r="K74" s="339">
        <f>K73</f>
        <v>0</v>
      </c>
      <c r="L74" s="486">
        <f>'COST SHARE YR 1'!K72+'COST SHARE YR 2'!K72+'COST SHARE YR 3'!K72+'COST SHARE YR 4'!K72+'COST SHARE YR 5'!K72</f>
        <v>0</v>
      </c>
      <c r="N74" s="715" t="s">
        <v>157</v>
      </c>
      <c r="O74" s="716"/>
    </row>
    <row r="75" spans="1:16" ht="12" customHeight="1" thickBot="1">
      <c r="A75" s="353" t="s">
        <v>103</v>
      </c>
      <c r="B75" s="345" t="s">
        <v>104</v>
      </c>
      <c r="C75" s="345"/>
      <c r="D75" s="346"/>
      <c r="E75" s="346"/>
      <c r="F75" s="365"/>
      <c r="G75" s="352"/>
      <c r="H75" s="321"/>
      <c r="I75" s="370"/>
      <c r="J75" s="325"/>
      <c r="K75" s="69">
        <f>K71+K74</f>
        <v>0</v>
      </c>
      <c r="L75" s="574">
        <f>L71+L74</f>
        <v>0</v>
      </c>
      <c r="N75" s="568" t="s">
        <v>154</v>
      </c>
      <c r="O75" s="569">
        <f>'YR 1'!P75+'YR 2'!P75+'YR 3'!P75+'YR 4'!P75+'YR 5'!P75</f>
        <v>0</v>
      </c>
    </row>
    <row r="76" spans="1:16" ht="12" customHeight="1" thickBot="1">
      <c r="A76" s="353" t="s">
        <v>105</v>
      </c>
      <c r="B76" s="345" t="s">
        <v>106</v>
      </c>
      <c r="C76" s="345"/>
      <c r="D76" s="346"/>
      <c r="E76" s="346"/>
      <c r="F76" s="346"/>
      <c r="G76" s="346"/>
      <c r="H76" s="354"/>
      <c r="I76" s="370"/>
      <c r="J76" s="325"/>
      <c r="K76" s="624">
        <f>'YR 1'!K74+'YR 2'!K74+'YR 3'!K74+'YR 4'!K74+'YR 5'!K74</f>
        <v>0</v>
      </c>
      <c r="L76" s="24"/>
      <c r="N76" s="568" t="s">
        <v>158</v>
      </c>
      <c r="O76" s="569">
        <f>'YR 1'!P76+'YR 2'!P76+'YR 3'!P76+'YR 4'!P76+'YR 5'!P76</f>
        <v>0</v>
      </c>
    </row>
    <row r="77" spans="1:16" ht="12" customHeight="1" thickBot="1">
      <c r="A77" s="353" t="s">
        <v>107</v>
      </c>
      <c r="B77" s="345" t="s">
        <v>108</v>
      </c>
      <c r="C77" s="345"/>
      <c r="D77" s="365"/>
      <c r="E77" s="357"/>
      <c r="F77" s="357"/>
      <c r="G77" s="357"/>
      <c r="H77" s="361"/>
      <c r="I77" s="370"/>
      <c r="J77" s="325"/>
      <c r="K77" s="383">
        <f>K75+K76</f>
        <v>0</v>
      </c>
      <c r="L77" s="24"/>
      <c r="N77" s="568" t="s">
        <v>215</v>
      </c>
      <c r="O77" s="569">
        <f>'YR 1'!P77+'YR 2'!P77+'YR 3'!P77+'YR 4'!P77+'YR 5'!P77</f>
        <v>0</v>
      </c>
    </row>
    <row r="78" spans="1:16" ht="12" customHeight="1">
      <c r="A78" s="168"/>
      <c r="K78" s="168"/>
      <c r="L78" s="209"/>
      <c r="N78" s="570" t="s">
        <v>216</v>
      </c>
      <c r="O78" s="571">
        <f>'YR 1'!P78+'YR 2'!P78+'YR 3'!P78+'YR 4'!P78+'YR 5'!P78</f>
        <v>0</v>
      </c>
      <c r="P78" s="168"/>
    </row>
    <row r="79" spans="1:16" ht="12" customHeight="1">
      <c r="A79" s="168"/>
      <c r="E79" s="428" t="s">
        <v>277</v>
      </c>
      <c r="K79" s="168"/>
      <c r="L79" s="380">
        <f>'YR 1'!K75+'YR 2'!K75+'YR 3'!K75+'YR 4'!K75+'YR 5'!K75</f>
        <v>0</v>
      </c>
      <c r="N79" s="568" t="s">
        <v>155</v>
      </c>
      <c r="O79" s="569">
        <f>'YR 1'!P79+'YR 2'!P79+'YR 3'!P79+'YR 4'!P79+'YR 5'!P79</f>
        <v>0</v>
      </c>
    </row>
    <row r="80" spans="1:16" ht="12" customHeight="1" thickBot="1">
      <c r="A80" s="168"/>
      <c r="E80" s="428" t="s">
        <v>110</v>
      </c>
      <c r="K80" s="168"/>
      <c r="N80" s="572" t="s">
        <v>156</v>
      </c>
      <c r="O80" s="573">
        <f>'YR 1'!P80+'YR 2'!P79+'YR 3'!P80+'YR 4'!P80+'YR 5'!P80</f>
        <v>0</v>
      </c>
    </row>
    <row r="81" spans="4:16" s="168" customFormat="1" ht="12" customHeight="1">
      <c r="D81" s="398"/>
      <c r="E81" s="398"/>
      <c r="F81" s="398"/>
      <c r="J81" s="209"/>
      <c r="M81"/>
      <c r="P81" s="384"/>
    </row>
    <row r="82" spans="4:16" s="168" customFormat="1" ht="12" customHeight="1">
      <c r="D82" s="398"/>
      <c r="E82" s="398"/>
      <c r="F82" s="398"/>
      <c r="J82" s="209"/>
      <c r="M82"/>
      <c r="P82" s="384"/>
    </row>
    <row r="83" spans="4:16" s="168" customFormat="1" ht="12" customHeight="1">
      <c r="D83" s="398"/>
      <c r="E83" s="398"/>
      <c r="F83" s="398"/>
      <c r="J83" s="209"/>
      <c r="M83"/>
      <c r="P83" s="384"/>
    </row>
    <row r="84" spans="4:16" s="168" customFormat="1" ht="12" customHeight="1">
      <c r="D84" s="398"/>
      <c r="E84" s="398"/>
      <c r="F84" s="398"/>
      <c r="J84" s="209"/>
      <c r="M84"/>
      <c r="P84" s="384"/>
    </row>
    <row r="85" spans="4:16" s="168" customFormat="1" ht="12" customHeight="1">
      <c r="D85" s="398"/>
      <c r="E85" s="398"/>
      <c r="F85" s="398"/>
      <c r="J85" s="209"/>
      <c r="M85"/>
      <c r="P85" s="384"/>
    </row>
    <row r="86" spans="4:16" s="168" customFormat="1" ht="12" customHeight="1">
      <c r="D86" s="398"/>
      <c r="E86" s="398"/>
      <c r="F86" s="398"/>
      <c r="J86" s="209"/>
      <c r="M86"/>
      <c r="P86" s="384"/>
    </row>
    <row r="87" spans="4:16" s="168" customFormat="1" ht="12" customHeight="1">
      <c r="D87" s="398"/>
      <c r="E87" s="398"/>
      <c r="F87" s="398"/>
      <c r="J87" s="209"/>
      <c r="M87"/>
      <c r="P87" s="384"/>
    </row>
    <row r="88" spans="4:16" s="168" customFormat="1" ht="12" customHeight="1">
      <c r="D88" s="398"/>
      <c r="E88" s="398"/>
      <c r="F88" s="398"/>
      <c r="J88" s="209"/>
      <c r="M88"/>
      <c r="P88" s="384"/>
    </row>
    <row r="89" spans="4:16" s="168" customFormat="1" ht="12" customHeight="1">
      <c r="D89" s="398"/>
      <c r="E89" s="398"/>
      <c r="F89" s="398"/>
      <c r="J89" s="209"/>
      <c r="M89"/>
      <c r="P89" s="384"/>
    </row>
    <row r="90" spans="4:16" s="168" customFormat="1" ht="12" customHeight="1">
      <c r="D90" s="398"/>
      <c r="E90" s="398"/>
      <c r="F90" s="398"/>
      <c r="J90" s="209"/>
      <c r="M90"/>
      <c r="P90" s="384"/>
    </row>
    <row r="91" spans="4:16" s="168" customFormat="1" ht="12" customHeight="1">
      <c r="D91" s="398"/>
      <c r="E91" s="398"/>
      <c r="F91" s="398"/>
      <c r="J91" s="209"/>
      <c r="M91"/>
      <c r="P91" s="384"/>
    </row>
    <row r="92" spans="4:16" s="168" customFormat="1" ht="12" customHeight="1">
      <c r="D92" s="398"/>
      <c r="E92" s="398"/>
      <c r="F92" s="398"/>
      <c r="J92" s="209"/>
      <c r="M92"/>
      <c r="P92" s="384"/>
    </row>
    <row r="93" spans="4:16" s="168" customFormat="1" ht="12" customHeight="1">
      <c r="D93" s="398"/>
      <c r="E93" s="398"/>
      <c r="F93" s="398"/>
      <c r="J93" s="209"/>
      <c r="M93"/>
      <c r="P93" s="384"/>
    </row>
    <row r="94" spans="4:16" s="168" customFormat="1" ht="12" customHeight="1">
      <c r="D94" s="398"/>
      <c r="E94" s="398"/>
      <c r="F94" s="398"/>
      <c r="J94" s="209"/>
      <c r="M94"/>
      <c r="P94" s="384"/>
    </row>
    <row r="95" spans="4:16" s="168" customFormat="1" ht="12" customHeight="1">
      <c r="D95" s="398"/>
      <c r="E95" s="398"/>
      <c r="F95" s="398"/>
      <c r="J95" s="209"/>
      <c r="M95"/>
      <c r="P95" s="384"/>
    </row>
    <row r="96" spans="4:16" s="168" customFormat="1" ht="12" customHeight="1">
      <c r="D96" s="398"/>
      <c r="E96" s="398"/>
      <c r="F96" s="398"/>
      <c r="J96" s="209"/>
      <c r="M96"/>
      <c r="P96" s="384"/>
    </row>
    <row r="97" spans="4:16" s="168" customFormat="1" ht="12" customHeight="1">
      <c r="D97" s="398"/>
      <c r="E97" s="398"/>
      <c r="F97" s="398"/>
      <c r="J97" s="209"/>
      <c r="M97"/>
      <c r="P97" s="384"/>
    </row>
    <row r="98" spans="4:16" s="168" customFormat="1" ht="12" customHeight="1">
      <c r="D98" s="398"/>
      <c r="E98" s="398"/>
      <c r="F98" s="398"/>
      <c r="J98" s="209"/>
      <c r="M98"/>
      <c r="P98" s="384"/>
    </row>
    <row r="99" spans="4:16" s="168" customFormat="1" ht="12" customHeight="1">
      <c r="D99" s="398"/>
      <c r="E99" s="398"/>
      <c r="F99" s="398"/>
      <c r="J99" s="209"/>
      <c r="M99"/>
      <c r="P99" s="384"/>
    </row>
    <row r="100" spans="4:16" s="168" customFormat="1" ht="12" customHeight="1">
      <c r="D100" s="398"/>
      <c r="E100" s="398"/>
      <c r="F100" s="398"/>
      <c r="J100" s="209"/>
      <c r="M100"/>
      <c r="P100" s="384"/>
    </row>
    <row r="101" spans="4:16" s="168" customFormat="1" ht="12" customHeight="1">
      <c r="D101" s="398"/>
      <c r="E101" s="398"/>
      <c r="F101" s="398"/>
      <c r="J101" s="209"/>
      <c r="M101"/>
      <c r="P101" s="384"/>
    </row>
    <row r="102" spans="4:16" s="168" customFormat="1" ht="12" customHeight="1">
      <c r="D102" s="398"/>
      <c r="E102" s="398"/>
      <c r="F102" s="398"/>
      <c r="J102" s="209"/>
      <c r="M102"/>
      <c r="P102" s="384"/>
    </row>
    <row r="103" spans="4:16" s="168" customFormat="1" ht="12" customHeight="1">
      <c r="D103" s="398"/>
      <c r="E103" s="398"/>
      <c r="F103" s="398"/>
      <c r="J103" s="209"/>
      <c r="M103"/>
      <c r="P103" s="384"/>
    </row>
    <row r="104" spans="4:16" s="168" customFormat="1" ht="12" customHeight="1">
      <c r="D104" s="398"/>
      <c r="E104" s="398"/>
      <c r="F104" s="398"/>
      <c r="J104" s="209"/>
      <c r="M104"/>
      <c r="P104" s="384"/>
    </row>
    <row r="105" spans="4:16" s="168" customFormat="1" ht="12" customHeight="1">
      <c r="D105" s="398"/>
      <c r="E105" s="398"/>
      <c r="F105" s="398"/>
      <c r="J105" s="209"/>
      <c r="M105"/>
      <c r="P105" s="384"/>
    </row>
    <row r="106" spans="4:16" s="168" customFormat="1" ht="12" customHeight="1">
      <c r="D106" s="398"/>
      <c r="E106" s="398"/>
      <c r="F106" s="398"/>
      <c r="J106" s="209"/>
      <c r="M106"/>
      <c r="P106" s="384"/>
    </row>
    <row r="107" spans="4:16" s="168" customFormat="1" ht="12" customHeight="1">
      <c r="D107" s="398"/>
      <c r="E107" s="398"/>
      <c r="F107" s="398"/>
      <c r="J107" s="209"/>
      <c r="M107"/>
      <c r="P107" s="384"/>
    </row>
    <row r="108" spans="4:16" s="168" customFormat="1" ht="12" customHeight="1">
      <c r="D108" s="398"/>
      <c r="E108" s="398"/>
      <c r="F108" s="398"/>
      <c r="J108" s="209"/>
      <c r="M108"/>
      <c r="P108" s="384"/>
    </row>
    <row r="109" spans="4:16" s="168" customFormat="1" ht="12" customHeight="1">
      <c r="D109" s="398"/>
      <c r="E109" s="398"/>
      <c r="F109" s="398"/>
      <c r="J109" s="209"/>
      <c r="M109"/>
      <c r="P109" s="384"/>
    </row>
    <row r="110" spans="4:16" s="168" customFormat="1" ht="12" customHeight="1">
      <c r="D110" s="398"/>
      <c r="E110" s="398"/>
      <c r="F110" s="398"/>
      <c r="J110" s="209"/>
      <c r="M110"/>
      <c r="P110" s="384"/>
    </row>
    <row r="111" spans="4:16" s="168" customFormat="1" ht="12" customHeight="1">
      <c r="D111" s="398"/>
      <c r="E111" s="398"/>
      <c r="F111" s="398"/>
      <c r="J111" s="209"/>
      <c r="M111"/>
      <c r="P111" s="384"/>
    </row>
    <row r="112" spans="4:16" s="168" customFormat="1" ht="12" customHeight="1">
      <c r="D112" s="398"/>
      <c r="E112" s="398"/>
      <c r="F112" s="398"/>
      <c r="J112" s="209"/>
      <c r="M112"/>
      <c r="P112" s="384"/>
    </row>
    <row r="113" spans="4:16" s="168" customFormat="1" ht="12" customHeight="1">
      <c r="D113" s="398"/>
      <c r="E113" s="398"/>
      <c r="F113" s="398"/>
      <c r="J113" s="209"/>
      <c r="M113"/>
      <c r="P113" s="384"/>
    </row>
    <row r="114" spans="4:16" s="168" customFormat="1" ht="12" customHeight="1">
      <c r="D114" s="398"/>
      <c r="E114" s="398"/>
      <c r="F114" s="398"/>
      <c r="J114" s="209"/>
      <c r="M114"/>
      <c r="P114" s="384"/>
    </row>
    <row r="115" spans="4:16" s="168" customFormat="1" ht="12" customHeight="1">
      <c r="D115" s="398"/>
      <c r="E115" s="398"/>
      <c r="F115" s="398"/>
      <c r="J115" s="209"/>
      <c r="M115"/>
      <c r="P115" s="384"/>
    </row>
    <row r="116" spans="4:16" s="168" customFormat="1" ht="12" customHeight="1">
      <c r="D116" s="398"/>
      <c r="E116" s="398"/>
      <c r="F116" s="398"/>
      <c r="J116" s="209"/>
      <c r="M116"/>
      <c r="P116" s="384"/>
    </row>
    <row r="117" spans="4:16" s="168" customFormat="1" ht="12" customHeight="1">
      <c r="D117" s="398"/>
      <c r="E117" s="398"/>
      <c r="F117" s="398"/>
      <c r="J117" s="209"/>
      <c r="M117"/>
      <c r="P117" s="384"/>
    </row>
    <row r="118" spans="4:16" s="168" customFormat="1" ht="12" customHeight="1">
      <c r="D118" s="398"/>
      <c r="E118" s="398"/>
      <c r="F118" s="398"/>
      <c r="J118" s="209"/>
      <c r="M118"/>
      <c r="P118" s="384"/>
    </row>
    <row r="119" spans="4:16" s="168" customFormat="1" ht="12" customHeight="1">
      <c r="D119" s="398"/>
      <c r="E119" s="398"/>
      <c r="F119" s="398"/>
      <c r="J119" s="209"/>
      <c r="M119"/>
      <c r="P119" s="384"/>
    </row>
    <row r="120" spans="4:16" s="168" customFormat="1" ht="12" customHeight="1">
      <c r="D120" s="398"/>
      <c r="E120" s="398"/>
      <c r="F120" s="398"/>
      <c r="J120" s="209"/>
      <c r="M120"/>
      <c r="P120" s="384"/>
    </row>
    <row r="121" spans="4:16" s="168" customFormat="1" ht="12" customHeight="1">
      <c r="D121" s="398"/>
      <c r="E121" s="398"/>
      <c r="F121" s="398"/>
      <c r="J121" s="209"/>
      <c r="M121"/>
      <c r="P121" s="384"/>
    </row>
    <row r="122" spans="4:16" s="168" customFormat="1" ht="12" customHeight="1">
      <c r="D122" s="398"/>
      <c r="E122" s="398"/>
      <c r="F122" s="398"/>
      <c r="J122" s="209"/>
      <c r="M122"/>
      <c r="P122" s="384"/>
    </row>
    <row r="123" spans="4:16" s="168" customFormat="1" ht="12" customHeight="1">
      <c r="D123" s="398"/>
      <c r="E123" s="398"/>
      <c r="F123" s="398"/>
      <c r="J123" s="209"/>
      <c r="M123"/>
      <c r="P123" s="384"/>
    </row>
    <row r="124" spans="4:16" s="168" customFormat="1" ht="12" customHeight="1">
      <c r="D124" s="398"/>
      <c r="E124" s="398"/>
      <c r="F124" s="398"/>
      <c r="J124" s="209"/>
      <c r="M124"/>
      <c r="P124" s="384"/>
    </row>
    <row r="125" spans="4:16" s="168" customFormat="1" ht="12" customHeight="1">
      <c r="D125" s="398"/>
      <c r="E125" s="398"/>
      <c r="F125" s="398"/>
      <c r="J125" s="209"/>
      <c r="M125"/>
      <c r="P125" s="384"/>
    </row>
    <row r="126" spans="4:16" s="168" customFormat="1" ht="12" customHeight="1">
      <c r="D126" s="398"/>
      <c r="E126" s="398"/>
      <c r="F126" s="398"/>
      <c r="J126" s="209"/>
      <c r="M126"/>
      <c r="P126" s="384"/>
    </row>
    <row r="127" spans="4:16" s="168" customFormat="1" ht="12" customHeight="1">
      <c r="D127" s="398"/>
      <c r="E127" s="398"/>
      <c r="F127" s="398"/>
      <c r="J127" s="209"/>
      <c r="M127"/>
      <c r="P127" s="384"/>
    </row>
    <row r="128" spans="4:16" s="168" customFormat="1" ht="12" customHeight="1">
      <c r="D128" s="398"/>
      <c r="E128" s="398"/>
      <c r="F128" s="398"/>
      <c r="J128" s="209"/>
      <c r="M128"/>
      <c r="P128" s="384"/>
    </row>
    <row r="129" spans="4:16" s="168" customFormat="1" ht="12" customHeight="1">
      <c r="D129" s="398"/>
      <c r="E129" s="398"/>
      <c r="F129" s="398"/>
      <c r="J129" s="209"/>
      <c r="M129"/>
      <c r="P129" s="384"/>
    </row>
    <row r="130" spans="4:16" s="168" customFormat="1" ht="12" customHeight="1">
      <c r="D130" s="398"/>
      <c r="E130" s="398"/>
      <c r="F130" s="398"/>
      <c r="J130" s="209"/>
      <c r="M130"/>
      <c r="P130" s="384"/>
    </row>
    <row r="131" spans="4:16" s="168" customFormat="1" ht="12" customHeight="1">
      <c r="D131" s="398"/>
      <c r="E131" s="398"/>
      <c r="F131" s="398"/>
      <c r="J131" s="209"/>
      <c r="M131"/>
      <c r="P131" s="384"/>
    </row>
    <row r="132" spans="4:16" s="168" customFormat="1" ht="12" customHeight="1">
      <c r="D132" s="398"/>
      <c r="E132" s="398"/>
      <c r="F132" s="398"/>
      <c r="J132" s="209"/>
      <c r="M132"/>
      <c r="P132" s="384"/>
    </row>
    <row r="133" spans="4:16" s="168" customFormat="1" ht="12" customHeight="1">
      <c r="D133" s="398"/>
      <c r="E133" s="398"/>
      <c r="F133" s="398"/>
      <c r="J133" s="209"/>
      <c r="M133"/>
      <c r="P133" s="384"/>
    </row>
    <row r="134" spans="4:16" s="168" customFormat="1" ht="12" customHeight="1">
      <c r="D134" s="398"/>
      <c r="E134" s="398"/>
      <c r="F134" s="398"/>
      <c r="J134" s="209"/>
      <c r="M134"/>
      <c r="P134" s="384"/>
    </row>
    <row r="135" spans="4:16" s="168" customFormat="1" ht="12" customHeight="1">
      <c r="D135" s="398"/>
      <c r="E135" s="398"/>
      <c r="F135" s="398"/>
      <c r="J135" s="209"/>
      <c r="M135"/>
      <c r="P135" s="384"/>
    </row>
    <row r="136" spans="4:16" s="168" customFormat="1" ht="12" customHeight="1">
      <c r="D136" s="398"/>
      <c r="E136" s="398"/>
      <c r="F136" s="398"/>
      <c r="J136" s="209"/>
      <c r="M136"/>
      <c r="P136" s="384"/>
    </row>
    <row r="137" spans="4:16" s="168" customFormat="1" ht="12" customHeight="1">
      <c r="D137" s="398"/>
      <c r="E137" s="398"/>
      <c r="F137" s="398"/>
      <c r="J137" s="209"/>
      <c r="M137"/>
      <c r="P137" s="384"/>
    </row>
    <row r="138" spans="4:16" s="168" customFormat="1" ht="12" customHeight="1">
      <c r="D138" s="398"/>
      <c r="E138" s="398"/>
      <c r="F138" s="398"/>
      <c r="J138" s="209"/>
      <c r="M138"/>
      <c r="P138" s="384"/>
    </row>
    <row r="139" spans="4:16" s="168" customFormat="1" ht="12" customHeight="1">
      <c r="D139" s="398"/>
      <c r="E139" s="398"/>
      <c r="F139" s="398"/>
      <c r="J139" s="209"/>
      <c r="M139"/>
      <c r="P139" s="384"/>
    </row>
    <row r="140" spans="4:16" s="168" customFormat="1" ht="12" customHeight="1">
      <c r="D140" s="398"/>
      <c r="E140" s="398"/>
      <c r="F140" s="398"/>
      <c r="J140" s="209"/>
      <c r="M140"/>
      <c r="P140" s="384"/>
    </row>
    <row r="141" spans="4:16" s="168" customFormat="1" ht="12" customHeight="1">
      <c r="D141" s="398"/>
      <c r="E141" s="398"/>
      <c r="F141" s="398"/>
      <c r="J141" s="209"/>
      <c r="M141"/>
      <c r="P141" s="384"/>
    </row>
    <row r="142" spans="4:16" s="168" customFormat="1" ht="12" customHeight="1">
      <c r="D142" s="398"/>
      <c r="E142" s="398"/>
      <c r="F142" s="398"/>
      <c r="J142" s="209"/>
      <c r="M142"/>
      <c r="P142" s="384"/>
    </row>
    <row r="143" spans="4:16" s="168" customFormat="1" ht="12" customHeight="1">
      <c r="D143" s="398"/>
      <c r="E143" s="398"/>
      <c r="F143" s="398"/>
      <c r="J143" s="209"/>
      <c r="M143"/>
      <c r="P143" s="384"/>
    </row>
    <row r="144" spans="4:16" s="168" customFormat="1" ht="12" customHeight="1">
      <c r="D144" s="398"/>
      <c r="E144" s="398"/>
      <c r="F144" s="398"/>
      <c r="J144" s="209"/>
      <c r="M144"/>
      <c r="P144" s="384"/>
    </row>
    <row r="145" spans="4:16" s="168" customFormat="1" ht="12" customHeight="1">
      <c r="D145" s="398"/>
      <c r="E145" s="398"/>
      <c r="F145" s="398"/>
      <c r="J145" s="209"/>
      <c r="M145"/>
      <c r="P145" s="384"/>
    </row>
    <row r="146" spans="4:16" s="168" customFormat="1" ht="12" customHeight="1">
      <c r="D146" s="398"/>
      <c r="E146" s="398"/>
      <c r="F146" s="398"/>
      <c r="J146" s="209"/>
      <c r="M146"/>
      <c r="P146" s="384"/>
    </row>
    <row r="147" spans="4:16" s="168" customFormat="1" ht="12" customHeight="1">
      <c r="D147" s="398"/>
      <c r="E147" s="398"/>
      <c r="F147" s="398"/>
      <c r="J147" s="209"/>
      <c r="M147"/>
      <c r="P147" s="384"/>
    </row>
    <row r="148" spans="4:16" s="168" customFormat="1" ht="12" customHeight="1">
      <c r="D148" s="398"/>
      <c r="E148" s="398"/>
      <c r="F148" s="398"/>
      <c r="J148" s="209"/>
      <c r="M148"/>
      <c r="P148" s="384"/>
    </row>
    <row r="149" spans="4:16" s="168" customFormat="1" ht="12" customHeight="1">
      <c r="D149" s="398"/>
      <c r="E149" s="398"/>
      <c r="F149" s="398"/>
      <c r="J149" s="209"/>
      <c r="M149"/>
      <c r="P149" s="384"/>
    </row>
    <row r="150" spans="4:16" s="168" customFormat="1" ht="12" customHeight="1">
      <c r="D150" s="398"/>
      <c r="E150" s="398"/>
      <c r="F150" s="398"/>
      <c r="J150" s="209"/>
      <c r="M150"/>
      <c r="P150" s="384"/>
    </row>
    <row r="151" spans="4:16" s="168" customFormat="1" ht="12" customHeight="1">
      <c r="D151" s="398"/>
      <c r="E151" s="398"/>
      <c r="F151" s="398"/>
      <c r="J151" s="209"/>
      <c r="M151"/>
      <c r="P151" s="384"/>
    </row>
    <row r="152" spans="4:16" s="168" customFormat="1" ht="12" customHeight="1">
      <c r="D152" s="398"/>
      <c r="E152" s="398"/>
      <c r="F152" s="398"/>
      <c r="J152" s="209"/>
      <c r="M152"/>
      <c r="P152" s="384"/>
    </row>
    <row r="153" spans="4:16" s="168" customFormat="1" ht="12" customHeight="1">
      <c r="D153" s="398"/>
      <c r="E153" s="398"/>
      <c r="F153" s="398"/>
      <c r="J153" s="209"/>
      <c r="M153"/>
      <c r="P153" s="384"/>
    </row>
    <row r="154" spans="4:16" s="168" customFormat="1" ht="12" customHeight="1">
      <c r="D154" s="398"/>
      <c r="E154" s="398"/>
      <c r="F154" s="398"/>
      <c r="J154" s="209"/>
      <c r="M154"/>
      <c r="P154" s="384"/>
    </row>
    <row r="155" spans="4:16" s="168" customFormat="1" ht="12" customHeight="1">
      <c r="D155" s="398"/>
      <c r="E155" s="398"/>
      <c r="F155" s="398"/>
      <c r="J155" s="209"/>
      <c r="M155"/>
      <c r="P155" s="384"/>
    </row>
    <row r="156" spans="4:16" s="168" customFormat="1" ht="12" customHeight="1">
      <c r="D156" s="398"/>
      <c r="E156" s="398"/>
      <c r="F156" s="398"/>
      <c r="J156" s="209"/>
      <c r="M156"/>
      <c r="P156" s="384"/>
    </row>
    <row r="157" spans="4:16" s="168" customFormat="1" ht="12" customHeight="1">
      <c r="D157" s="398"/>
      <c r="E157" s="398"/>
      <c r="F157" s="398"/>
      <c r="J157" s="209"/>
      <c r="M157"/>
      <c r="P157" s="384"/>
    </row>
    <row r="158" spans="4:16" s="168" customFormat="1" ht="12" customHeight="1">
      <c r="D158" s="398"/>
      <c r="E158" s="398"/>
      <c r="F158" s="398"/>
      <c r="J158" s="209"/>
      <c r="M158"/>
      <c r="P158" s="384"/>
    </row>
    <row r="159" spans="4:16" s="168" customFormat="1" ht="12" customHeight="1">
      <c r="D159" s="398"/>
      <c r="E159" s="398"/>
      <c r="F159" s="398"/>
      <c r="J159" s="209"/>
      <c r="M159"/>
      <c r="P159" s="384"/>
    </row>
    <row r="160" spans="4:16" s="168" customFormat="1" ht="12" customHeight="1">
      <c r="D160" s="398"/>
      <c r="E160" s="398"/>
      <c r="F160" s="398"/>
      <c r="J160" s="209"/>
      <c r="M160"/>
      <c r="P160" s="384"/>
    </row>
    <row r="161" spans="4:16" s="168" customFormat="1" ht="12" customHeight="1">
      <c r="D161" s="398"/>
      <c r="E161" s="398"/>
      <c r="F161" s="398"/>
      <c r="J161" s="209"/>
      <c r="M161"/>
      <c r="P161" s="384"/>
    </row>
    <row r="162" spans="4:16" s="168" customFormat="1" ht="12" customHeight="1">
      <c r="D162" s="398"/>
      <c r="E162" s="398"/>
      <c r="F162" s="398"/>
      <c r="J162" s="209"/>
      <c r="M162"/>
      <c r="P162" s="384"/>
    </row>
    <row r="163" spans="4:16" s="168" customFormat="1" ht="12" customHeight="1">
      <c r="D163" s="398"/>
      <c r="E163" s="398"/>
      <c r="F163" s="398"/>
      <c r="J163" s="209"/>
      <c r="M163"/>
      <c r="P163" s="384"/>
    </row>
    <row r="164" spans="4:16" s="168" customFormat="1" ht="12" customHeight="1">
      <c r="D164" s="398"/>
      <c r="E164" s="398"/>
      <c r="F164" s="398"/>
      <c r="J164" s="209"/>
      <c r="M164"/>
      <c r="P164" s="384"/>
    </row>
    <row r="165" spans="4:16" s="168" customFormat="1" ht="12" customHeight="1">
      <c r="D165" s="398"/>
      <c r="E165" s="398"/>
      <c r="F165" s="398"/>
      <c r="J165" s="209"/>
      <c r="M165"/>
      <c r="P165" s="384"/>
    </row>
    <row r="166" spans="4:16" s="168" customFormat="1" ht="12" customHeight="1">
      <c r="D166" s="398"/>
      <c r="E166" s="398"/>
      <c r="F166" s="398"/>
      <c r="J166" s="209"/>
      <c r="M166"/>
      <c r="P166" s="384"/>
    </row>
    <row r="167" spans="4:16" s="168" customFormat="1" ht="12" customHeight="1">
      <c r="D167" s="398"/>
      <c r="E167" s="398"/>
      <c r="F167" s="398"/>
      <c r="J167" s="209"/>
      <c r="M167"/>
      <c r="P167" s="384"/>
    </row>
    <row r="168" spans="4:16" s="168" customFormat="1" ht="12" customHeight="1">
      <c r="D168" s="398"/>
      <c r="E168" s="398"/>
      <c r="F168" s="398"/>
      <c r="J168" s="209"/>
      <c r="M168"/>
      <c r="P168" s="384"/>
    </row>
    <row r="169" spans="4:16" s="168" customFormat="1" ht="12" customHeight="1">
      <c r="D169" s="398"/>
      <c r="E169" s="398"/>
      <c r="F169" s="398"/>
      <c r="J169" s="209"/>
      <c r="M169"/>
      <c r="P169" s="384"/>
    </row>
    <row r="170" spans="4:16" s="168" customFormat="1" ht="12" customHeight="1">
      <c r="D170" s="398"/>
      <c r="E170" s="398"/>
      <c r="F170" s="398"/>
      <c r="J170" s="209"/>
      <c r="M170"/>
      <c r="P170" s="384"/>
    </row>
    <row r="171" spans="4:16" s="168" customFormat="1" ht="12" customHeight="1">
      <c r="D171" s="398"/>
      <c r="E171" s="398"/>
      <c r="F171" s="398"/>
      <c r="J171" s="209"/>
      <c r="M171"/>
      <c r="P171" s="384"/>
    </row>
    <row r="172" spans="4:16" s="168" customFormat="1" ht="12" customHeight="1">
      <c r="D172" s="398"/>
      <c r="E172" s="398"/>
      <c r="F172" s="398"/>
      <c r="J172" s="209"/>
      <c r="M172"/>
      <c r="P172" s="384"/>
    </row>
    <row r="173" spans="4:16" s="168" customFormat="1" ht="12" customHeight="1">
      <c r="D173" s="398"/>
      <c r="E173" s="398"/>
      <c r="F173" s="398"/>
      <c r="J173" s="209"/>
      <c r="M173"/>
      <c r="P173" s="384"/>
    </row>
    <row r="174" spans="4:16" s="168" customFormat="1" ht="12" customHeight="1">
      <c r="D174" s="398"/>
      <c r="E174" s="398"/>
      <c r="F174" s="398"/>
      <c r="J174" s="209"/>
      <c r="M174"/>
      <c r="P174" s="384"/>
    </row>
    <row r="175" spans="4:16" s="168" customFormat="1" ht="12" customHeight="1">
      <c r="D175" s="398"/>
      <c r="E175" s="398"/>
      <c r="F175" s="398"/>
      <c r="J175" s="209"/>
      <c r="M175"/>
      <c r="P175" s="384"/>
    </row>
    <row r="176" spans="4:16" s="168" customFormat="1" ht="12" customHeight="1">
      <c r="D176" s="398"/>
      <c r="E176" s="398"/>
      <c r="F176" s="398"/>
      <c r="J176" s="209"/>
      <c r="M176"/>
      <c r="P176" s="384"/>
    </row>
    <row r="177" spans="4:16" s="168" customFormat="1" ht="12" customHeight="1">
      <c r="D177" s="398"/>
      <c r="E177" s="398"/>
      <c r="F177" s="398"/>
      <c r="J177" s="209"/>
      <c r="M177"/>
      <c r="P177" s="384"/>
    </row>
    <row r="178" spans="4:16" s="168" customFormat="1" ht="12" customHeight="1">
      <c r="D178" s="398"/>
      <c r="E178" s="398"/>
      <c r="F178" s="398"/>
      <c r="J178" s="209"/>
      <c r="M178"/>
      <c r="P178" s="384"/>
    </row>
    <row r="179" spans="4:16" s="168" customFormat="1" ht="12" customHeight="1">
      <c r="D179" s="398"/>
      <c r="E179" s="398"/>
      <c r="F179" s="398"/>
      <c r="J179" s="209"/>
      <c r="M179"/>
      <c r="P179" s="384"/>
    </row>
    <row r="180" spans="4:16" s="168" customFormat="1" ht="12" customHeight="1">
      <c r="D180" s="398"/>
      <c r="E180" s="398"/>
      <c r="F180" s="398"/>
      <c r="J180" s="209"/>
      <c r="M180"/>
      <c r="P180" s="384"/>
    </row>
    <row r="181" spans="4:16" s="168" customFormat="1" ht="12" customHeight="1">
      <c r="D181" s="398"/>
      <c r="E181" s="398"/>
      <c r="F181" s="398"/>
      <c r="J181" s="209"/>
      <c r="M181"/>
      <c r="P181" s="384"/>
    </row>
    <row r="182" spans="4:16" s="168" customFormat="1" ht="12" customHeight="1">
      <c r="D182" s="398"/>
      <c r="E182" s="398"/>
      <c r="F182" s="398"/>
      <c r="J182" s="209"/>
      <c r="M182"/>
      <c r="P182" s="384"/>
    </row>
    <row r="183" spans="4:16" s="168" customFormat="1" ht="12" customHeight="1">
      <c r="D183" s="398"/>
      <c r="E183" s="398"/>
      <c r="F183" s="398"/>
      <c r="J183" s="209"/>
      <c r="M183"/>
      <c r="P183" s="384"/>
    </row>
    <row r="184" spans="4:16" s="168" customFormat="1" ht="12" customHeight="1">
      <c r="D184" s="398"/>
      <c r="E184" s="398"/>
      <c r="F184" s="398"/>
      <c r="J184" s="209"/>
      <c r="M184"/>
      <c r="P184" s="384"/>
    </row>
    <row r="185" spans="4:16" s="168" customFormat="1" ht="12" customHeight="1">
      <c r="D185" s="398"/>
      <c r="E185" s="398"/>
      <c r="F185" s="398"/>
      <c r="J185" s="209"/>
      <c r="M185"/>
      <c r="P185" s="384"/>
    </row>
    <row r="186" spans="4:16" s="168" customFormat="1" ht="12" customHeight="1">
      <c r="D186" s="398"/>
      <c r="E186" s="398"/>
      <c r="F186" s="398"/>
      <c r="J186" s="209"/>
      <c r="M186"/>
      <c r="P186" s="384"/>
    </row>
    <row r="187" spans="4:16" s="168" customFormat="1" ht="12" customHeight="1">
      <c r="D187" s="398"/>
      <c r="E187" s="398"/>
      <c r="F187" s="398"/>
      <c r="J187" s="209"/>
      <c r="M187"/>
      <c r="P187" s="384"/>
    </row>
    <row r="188" spans="4:16" s="168" customFormat="1" ht="12" customHeight="1">
      <c r="D188" s="398"/>
      <c r="E188" s="398"/>
      <c r="F188" s="398"/>
      <c r="J188" s="209"/>
      <c r="M188"/>
      <c r="P188" s="384"/>
    </row>
    <row r="189" spans="4:16" s="168" customFormat="1" ht="12" customHeight="1">
      <c r="D189" s="398"/>
      <c r="E189" s="398"/>
      <c r="F189" s="398"/>
      <c r="J189" s="209"/>
      <c r="M189"/>
      <c r="P189" s="384"/>
    </row>
    <row r="190" spans="4:16" s="168" customFormat="1" ht="12" customHeight="1">
      <c r="D190" s="398"/>
      <c r="E190" s="398"/>
      <c r="F190" s="398"/>
      <c r="J190" s="209"/>
      <c r="M190"/>
      <c r="P190" s="384"/>
    </row>
    <row r="191" spans="4:16" s="168" customFormat="1" ht="12" customHeight="1">
      <c r="D191" s="398"/>
      <c r="E191" s="398"/>
      <c r="F191" s="398"/>
      <c r="J191" s="209"/>
      <c r="M191"/>
      <c r="P191" s="384"/>
    </row>
    <row r="192" spans="4:16" s="168" customFormat="1" ht="12" customHeight="1">
      <c r="D192" s="398"/>
      <c r="E192" s="398"/>
      <c r="F192" s="398"/>
      <c r="J192" s="209"/>
      <c r="M192"/>
      <c r="P192" s="384"/>
    </row>
    <row r="193" spans="4:16" s="168" customFormat="1" ht="12" customHeight="1">
      <c r="D193" s="398"/>
      <c r="E193" s="398"/>
      <c r="F193" s="398"/>
      <c r="J193" s="209"/>
      <c r="M193"/>
      <c r="P193" s="384"/>
    </row>
    <row r="194" spans="4:16" s="168" customFormat="1" ht="12" customHeight="1">
      <c r="D194" s="398"/>
      <c r="E194" s="398"/>
      <c r="F194" s="398"/>
      <c r="J194" s="209"/>
      <c r="M194"/>
      <c r="P194" s="384"/>
    </row>
    <row r="195" spans="4:16" s="168" customFormat="1" ht="12" customHeight="1">
      <c r="D195" s="398"/>
      <c r="E195" s="398"/>
      <c r="F195" s="398"/>
      <c r="J195" s="209"/>
      <c r="M195"/>
      <c r="P195" s="384"/>
    </row>
    <row r="196" spans="4:16" s="168" customFormat="1" ht="12" customHeight="1">
      <c r="D196" s="398"/>
      <c r="E196" s="398"/>
      <c r="F196" s="398"/>
      <c r="J196" s="209"/>
      <c r="M196"/>
      <c r="P196" s="384"/>
    </row>
    <row r="197" spans="4:16" s="168" customFormat="1" ht="12" customHeight="1">
      <c r="D197" s="398"/>
      <c r="E197" s="398"/>
      <c r="F197" s="398"/>
      <c r="J197" s="209"/>
      <c r="M197"/>
      <c r="P197" s="384"/>
    </row>
    <row r="198" spans="4:16" s="168" customFormat="1" ht="12" customHeight="1">
      <c r="D198" s="398"/>
      <c r="E198" s="398"/>
      <c r="F198" s="398"/>
      <c r="J198" s="209"/>
      <c r="M198"/>
      <c r="P198" s="384"/>
    </row>
    <row r="199" spans="4:16" s="168" customFormat="1" ht="12" customHeight="1">
      <c r="D199" s="398"/>
      <c r="E199" s="398"/>
      <c r="F199" s="398"/>
      <c r="J199" s="209"/>
      <c r="M199"/>
      <c r="P199" s="384"/>
    </row>
    <row r="200" spans="4:16" s="168" customFormat="1" ht="12" customHeight="1">
      <c r="D200" s="398"/>
      <c r="E200" s="398"/>
      <c r="F200" s="398"/>
      <c r="J200" s="209"/>
      <c r="M200"/>
      <c r="P200" s="384"/>
    </row>
    <row r="201" spans="4:16" s="168" customFormat="1" ht="12" customHeight="1">
      <c r="D201" s="398"/>
      <c r="E201" s="398"/>
      <c r="F201" s="398"/>
      <c r="J201" s="209"/>
      <c r="M201"/>
      <c r="P201" s="384"/>
    </row>
    <row r="202" spans="4:16" s="168" customFormat="1" ht="12" customHeight="1">
      <c r="D202" s="398"/>
      <c r="E202" s="398"/>
      <c r="F202" s="398"/>
      <c r="J202" s="209"/>
      <c r="M202"/>
      <c r="P202" s="384"/>
    </row>
    <row r="203" spans="4:16" s="168" customFormat="1" ht="12" customHeight="1">
      <c r="D203" s="398"/>
      <c r="E203" s="398"/>
      <c r="F203" s="398"/>
      <c r="J203" s="209"/>
      <c r="M203"/>
      <c r="P203" s="384"/>
    </row>
    <row r="204" spans="4:16" s="168" customFormat="1" ht="12" customHeight="1">
      <c r="D204" s="398"/>
      <c r="E204" s="398"/>
      <c r="F204" s="398"/>
      <c r="J204" s="209"/>
      <c r="M204"/>
      <c r="P204" s="384"/>
    </row>
    <row r="205" spans="4:16" s="168" customFormat="1" ht="12" customHeight="1">
      <c r="D205" s="398"/>
      <c r="E205" s="398"/>
      <c r="F205" s="398"/>
      <c r="J205" s="209"/>
      <c r="M205"/>
      <c r="P205" s="384"/>
    </row>
    <row r="206" spans="4:16" s="168" customFormat="1" ht="12" customHeight="1">
      <c r="D206" s="398"/>
      <c r="E206" s="398"/>
      <c r="F206" s="398"/>
      <c r="J206" s="209"/>
      <c r="M206"/>
      <c r="P206" s="384"/>
    </row>
    <row r="207" spans="4:16" s="168" customFormat="1" ht="12" customHeight="1">
      <c r="D207" s="398"/>
      <c r="E207" s="398"/>
      <c r="F207" s="398"/>
      <c r="J207" s="209"/>
      <c r="M207"/>
      <c r="P207" s="384"/>
    </row>
    <row r="208" spans="4:16" s="168" customFormat="1" ht="12" customHeight="1">
      <c r="D208" s="398"/>
      <c r="E208" s="398"/>
      <c r="F208" s="398"/>
      <c r="J208" s="209"/>
      <c r="M208"/>
      <c r="P208" s="384"/>
    </row>
    <row r="209" spans="4:16" s="168" customFormat="1" ht="12" customHeight="1">
      <c r="D209" s="398"/>
      <c r="E209" s="398"/>
      <c r="F209" s="398"/>
      <c r="J209" s="209"/>
      <c r="M209"/>
      <c r="P209" s="384"/>
    </row>
    <row r="210" spans="4:16" s="168" customFormat="1" ht="12" customHeight="1">
      <c r="D210" s="398"/>
      <c r="E210" s="398"/>
      <c r="F210" s="398"/>
      <c r="J210" s="209"/>
      <c r="M210"/>
      <c r="P210" s="384"/>
    </row>
    <row r="211" spans="4:16" s="168" customFormat="1" ht="12" customHeight="1">
      <c r="D211" s="398"/>
      <c r="E211" s="398"/>
      <c r="F211" s="398"/>
      <c r="J211" s="209"/>
      <c r="M211"/>
      <c r="P211" s="384"/>
    </row>
    <row r="212" spans="4:16" s="168" customFormat="1" ht="12" customHeight="1">
      <c r="D212" s="398"/>
      <c r="E212" s="398"/>
      <c r="F212" s="398"/>
      <c r="J212" s="209"/>
      <c r="M212"/>
      <c r="P212" s="384"/>
    </row>
    <row r="213" spans="4:16" s="168" customFormat="1" ht="12" customHeight="1">
      <c r="D213" s="398"/>
      <c r="E213" s="398"/>
      <c r="F213" s="398"/>
      <c r="J213" s="209"/>
      <c r="M213"/>
      <c r="P213" s="384"/>
    </row>
    <row r="214" spans="4:16" s="168" customFormat="1" ht="12" customHeight="1">
      <c r="D214" s="398"/>
      <c r="E214" s="398"/>
      <c r="F214" s="398"/>
      <c r="J214" s="209"/>
      <c r="M214"/>
      <c r="P214" s="384"/>
    </row>
    <row r="215" spans="4:16" s="168" customFormat="1" ht="12" customHeight="1">
      <c r="D215" s="398"/>
      <c r="E215" s="398"/>
      <c r="F215" s="398"/>
      <c r="J215" s="209"/>
      <c r="M215"/>
      <c r="P215" s="384"/>
    </row>
    <row r="216" spans="4:16" s="168" customFormat="1" ht="12" customHeight="1">
      <c r="D216" s="398"/>
      <c r="E216" s="398"/>
      <c r="F216" s="398"/>
      <c r="J216" s="209"/>
      <c r="M216"/>
      <c r="P216" s="384"/>
    </row>
    <row r="217" spans="4:16" s="168" customFormat="1" ht="12" customHeight="1">
      <c r="D217" s="398"/>
      <c r="E217" s="398"/>
      <c r="F217" s="398"/>
      <c r="J217" s="209"/>
      <c r="M217"/>
      <c r="P217" s="384"/>
    </row>
    <row r="218" spans="4:16" s="168" customFormat="1" ht="12" customHeight="1">
      <c r="D218" s="398"/>
      <c r="E218" s="398"/>
      <c r="F218" s="398"/>
      <c r="J218" s="209"/>
      <c r="M218"/>
      <c r="P218" s="384"/>
    </row>
    <row r="219" spans="4:16" s="168" customFormat="1" ht="12" customHeight="1">
      <c r="D219" s="398"/>
      <c r="E219" s="398"/>
      <c r="F219" s="398"/>
      <c r="J219" s="209"/>
      <c r="M219"/>
      <c r="P219" s="384"/>
    </row>
    <row r="220" spans="4:16" s="168" customFormat="1" ht="12" customHeight="1">
      <c r="D220" s="398"/>
      <c r="E220" s="398"/>
      <c r="F220" s="398"/>
      <c r="J220" s="209"/>
      <c r="M220"/>
      <c r="P220" s="384"/>
    </row>
    <row r="221" spans="4:16" s="168" customFormat="1" ht="12" customHeight="1">
      <c r="D221" s="398"/>
      <c r="E221" s="398"/>
      <c r="F221" s="398"/>
      <c r="J221" s="209"/>
      <c r="M221"/>
      <c r="P221" s="384"/>
    </row>
    <row r="222" spans="4:16" s="168" customFormat="1" ht="12" customHeight="1">
      <c r="D222" s="398"/>
      <c r="E222" s="398"/>
      <c r="F222" s="398"/>
      <c r="J222" s="209"/>
      <c r="M222"/>
      <c r="P222" s="384"/>
    </row>
    <row r="223" spans="4:16" s="168" customFormat="1" ht="12" customHeight="1">
      <c r="D223" s="398"/>
      <c r="E223" s="398"/>
      <c r="F223" s="398"/>
      <c r="J223" s="209"/>
      <c r="M223"/>
      <c r="P223" s="384"/>
    </row>
    <row r="224" spans="4:16" s="168" customFormat="1" ht="12" customHeight="1">
      <c r="D224" s="398"/>
      <c r="E224" s="398"/>
      <c r="F224" s="398"/>
      <c r="J224" s="209"/>
      <c r="M224"/>
      <c r="P224" s="384"/>
    </row>
    <row r="225" spans="4:16" s="168" customFormat="1" ht="12" customHeight="1">
      <c r="D225" s="398"/>
      <c r="E225" s="398"/>
      <c r="F225" s="398"/>
      <c r="J225" s="209"/>
      <c r="M225"/>
      <c r="P225" s="384"/>
    </row>
    <row r="226" spans="4:16" s="168" customFormat="1" ht="12" customHeight="1">
      <c r="D226" s="398"/>
      <c r="E226" s="398"/>
      <c r="F226" s="398"/>
      <c r="J226" s="209"/>
      <c r="M226"/>
      <c r="P226" s="384"/>
    </row>
    <row r="227" spans="4:16" s="168" customFormat="1" ht="12" customHeight="1">
      <c r="D227" s="398"/>
      <c r="E227" s="398"/>
      <c r="F227" s="398"/>
      <c r="J227" s="209"/>
      <c r="M227"/>
      <c r="P227" s="384"/>
    </row>
    <row r="228" spans="4:16" s="168" customFormat="1" ht="12" customHeight="1">
      <c r="D228" s="398"/>
      <c r="E228" s="398"/>
      <c r="F228" s="398"/>
      <c r="J228" s="209"/>
      <c r="M228"/>
      <c r="P228" s="384"/>
    </row>
    <row r="229" spans="4:16" s="168" customFormat="1" ht="12" customHeight="1">
      <c r="D229" s="398"/>
      <c r="E229" s="398"/>
      <c r="F229" s="398"/>
      <c r="J229" s="209"/>
      <c r="M229"/>
      <c r="P229" s="384"/>
    </row>
    <row r="230" spans="4:16" s="168" customFormat="1" ht="12" customHeight="1">
      <c r="D230" s="398"/>
      <c r="E230" s="398"/>
      <c r="F230" s="398"/>
      <c r="J230" s="209"/>
      <c r="M230"/>
      <c r="P230" s="384"/>
    </row>
    <row r="231" spans="4:16" s="168" customFormat="1" ht="12" customHeight="1">
      <c r="D231" s="398"/>
      <c r="E231" s="398"/>
      <c r="F231" s="398"/>
      <c r="J231" s="209"/>
      <c r="M231"/>
      <c r="P231" s="384"/>
    </row>
    <row r="232" spans="4:16" s="168" customFormat="1" ht="12" customHeight="1">
      <c r="D232" s="398"/>
      <c r="E232" s="398"/>
      <c r="F232" s="398"/>
      <c r="J232" s="209"/>
      <c r="M232"/>
      <c r="P232" s="384"/>
    </row>
    <row r="233" spans="4:16" s="168" customFormat="1" ht="12" customHeight="1">
      <c r="D233" s="398"/>
      <c r="E233" s="398"/>
      <c r="F233" s="398"/>
      <c r="J233" s="209"/>
      <c r="M233"/>
      <c r="P233" s="384"/>
    </row>
    <row r="234" spans="4:16" s="168" customFormat="1" ht="12" customHeight="1">
      <c r="D234" s="398"/>
      <c r="E234" s="398"/>
      <c r="F234" s="398"/>
      <c r="J234" s="209"/>
      <c r="M234"/>
      <c r="P234" s="384"/>
    </row>
    <row r="235" spans="4:16" s="168" customFormat="1" ht="12" customHeight="1">
      <c r="D235" s="398"/>
      <c r="E235" s="398"/>
      <c r="F235" s="398"/>
      <c r="J235" s="209"/>
      <c r="M235"/>
      <c r="P235" s="384"/>
    </row>
    <row r="236" spans="4:16" s="168" customFormat="1" ht="12" customHeight="1">
      <c r="D236" s="398"/>
      <c r="E236" s="398"/>
      <c r="F236" s="398"/>
      <c r="J236" s="209"/>
      <c r="M236"/>
      <c r="P236" s="384"/>
    </row>
    <row r="237" spans="4:16" s="168" customFormat="1" ht="12" customHeight="1">
      <c r="D237" s="398"/>
      <c r="E237" s="398"/>
      <c r="F237" s="398"/>
      <c r="J237" s="209"/>
      <c r="M237"/>
      <c r="P237" s="384"/>
    </row>
    <row r="238" spans="4:16" s="168" customFormat="1" ht="12" customHeight="1">
      <c r="D238" s="398"/>
      <c r="E238" s="398"/>
      <c r="F238" s="398"/>
      <c r="J238" s="209"/>
      <c r="M238"/>
      <c r="P238" s="384"/>
    </row>
    <row r="239" spans="4:16" s="168" customFormat="1" ht="12" customHeight="1">
      <c r="D239" s="398"/>
      <c r="E239" s="398"/>
      <c r="F239" s="398"/>
      <c r="J239" s="209"/>
      <c r="M239"/>
      <c r="P239" s="384"/>
    </row>
    <row r="240" spans="4:16" s="168" customFormat="1" ht="12" customHeight="1">
      <c r="D240" s="398"/>
      <c r="E240" s="398"/>
      <c r="F240" s="398"/>
      <c r="J240" s="209"/>
      <c r="M240"/>
      <c r="P240" s="384"/>
    </row>
    <row r="241" spans="4:16" s="168" customFormat="1" ht="12" customHeight="1">
      <c r="D241" s="398"/>
      <c r="E241" s="398"/>
      <c r="F241" s="398"/>
      <c r="J241" s="209"/>
      <c r="M241"/>
      <c r="P241" s="384"/>
    </row>
    <row r="242" spans="4:16" s="168" customFormat="1" ht="12" customHeight="1">
      <c r="D242" s="398"/>
      <c r="E242" s="398"/>
      <c r="F242" s="398"/>
      <c r="J242" s="209"/>
      <c r="M242"/>
      <c r="P242" s="384"/>
    </row>
    <row r="243" spans="4:16" s="168" customFormat="1" ht="12" customHeight="1">
      <c r="D243" s="398"/>
      <c r="E243" s="398"/>
      <c r="F243" s="398"/>
      <c r="J243" s="209"/>
      <c r="M243"/>
      <c r="P243" s="384"/>
    </row>
    <row r="244" spans="4:16" s="168" customFormat="1" ht="12" customHeight="1">
      <c r="D244" s="398"/>
      <c r="E244" s="398"/>
      <c r="F244" s="398"/>
      <c r="J244" s="209"/>
      <c r="M244"/>
      <c r="P244" s="384"/>
    </row>
    <row r="245" spans="4:16" s="168" customFormat="1" ht="12" customHeight="1">
      <c r="D245" s="398"/>
      <c r="E245" s="398"/>
      <c r="F245" s="398"/>
      <c r="J245" s="209"/>
      <c r="M245"/>
      <c r="P245" s="384"/>
    </row>
    <row r="246" spans="4:16" s="168" customFormat="1" ht="12" customHeight="1">
      <c r="D246" s="398"/>
      <c r="E246" s="398"/>
      <c r="F246" s="398"/>
      <c r="J246" s="209"/>
      <c r="M246"/>
      <c r="P246" s="384"/>
    </row>
    <row r="247" spans="4:16" s="168" customFormat="1" ht="12" customHeight="1">
      <c r="D247" s="398"/>
      <c r="E247" s="398"/>
      <c r="F247" s="398"/>
      <c r="J247" s="209"/>
      <c r="M247"/>
      <c r="P247" s="384"/>
    </row>
    <row r="248" spans="4:16" s="168" customFormat="1" ht="12" customHeight="1">
      <c r="D248" s="398"/>
      <c r="E248" s="398"/>
      <c r="F248" s="398"/>
      <c r="J248" s="209"/>
      <c r="M248"/>
      <c r="P248" s="384"/>
    </row>
    <row r="249" spans="4:16" s="168" customFormat="1" ht="12" customHeight="1">
      <c r="D249" s="398"/>
      <c r="E249" s="398"/>
      <c r="F249" s="398"/>
      <c r="J249" s="209"/>
      <c r="M249"/>
      <c r="P249" s="384"/>
    </row>
    <row r="250" spans="4:16" s="168" customFormat="1" ht="12" customHeight="1">
      <c r="D250" s="398"/>
      <c r="E250" s="398"/>
      <c r="F250" s="398"/>
      <c r="J250" s="209"/>
      <c r="M250"/>
      <c r="P250" s="384"/>
    </row>
    <row r="251" spans="4:16" s="168" customFormat="1" ht="12" customHeight="1">
      <c r="D251" s="398"/>
      <c r="E251" s="398"/>
      <c r="F251" s="398"/>
      <c r="J251" s="209"/>
      <c r="M251"/>
      <c r="P251" s="384"/>
    </row>
    <row r="252" spans="4:16" s="168" customFormat="1" ht="12" customHeight="1">
      <c r="D252" s="398"/>
      <c r="E252" s="398"/>
      <c r="F252" s="398"/>
      <c r="J252" s="209"/>
      <c r="M252"/>
      <c r="P252" s="384"/>
    </row>
    <row r="253" spans="4:16" s="168" customFormat="1" ht="12" customHeight="1">
      <c r="D253" s="398"/>
      <c r="E253" s="398"/>
      <c r="F253" s="398"/>
      <c r="J253" s="209"/>
      <c r="M253"/>
      <c r="P253" s="384"/>
    </row>
    <row r="254" spans="4:16" s="168" customFormat="1" ht="12" customHeight="1">
      <c r="D254" s="398"/>
      <c r="E254" s="398"/>
      <c r="F254" s="398"/>
      <c r="J254" s="209"/>
      <c r="M254"/>
      <c r="P254" s="384"/>
    </row>
    <row r="255" spans="4:16" s="168" customFormat="1" ht="12" customHeight="1">
      <c r="D255" s="398"/>
      <c r="E255" s="398"/>
      <c r="F255" s="398"/>
      <c r="J255" s="209"/>
      <c r="M255"/>
      <c r="P255" s="384"/>
    </row>
    <row r="256" spans="4:16" s="168" customFormat="1" ht="12" customHeight="1">
      <c r="D256" s="398"/>
      <c r="E256" s="398"/>
      <c r="F256" s="398"/>
      <c r="J256" s="209"/>
      <c r="M256"/>
      <c r="P256" s="384"/>
    </row>
    <row r="257" spans="4:16" s="168" customFormat="1" ht="12" customHeight="1">
      <c r="D257" s="398"/>
      <c r="E257" s="398"/>
      <c r="F257" s="398"/>
      <c r="J257" s="209"/>
      <c r="M257"/>
      <c r="P257" s="384"/>
    </row>
    <row r="258" spans="4:16" s="168" customFormat="1" ht="12" customHeight="1">
      <c r="D258" s="398"/>
      <c r="E258" s="398"/>
      <c r="F258" s="398"/>
      <c r="J258" s="209"/>
      <c r="M258"/>
      <c r="P258" s="384"/>
    </row>
    <row r="259" spans="4:16" s="168" customFormat="1" ht="12" customHeight="1">
      <c r="D259" s="398"/>
      <c r="E259" s="398"/>
      <c r="F259" s="398"/>
      <c r="J259" s="209"/>
      <c r="M259"/>
      <c r="P259" s="384"/>
    </row>
    <row r="260" spans="4:16" s="168" customFormat="1" ht="12" customHeight="1">
      <c r="D260" s="398"/>
      <c r="E260" s="398"/>
      <c r="F260" s="398"/>
      <c r="J260" s="209"/>
      <c r="M260"/>
      <c r="P260" s="384"/>
    </row>
    <row r="261" spans="4:16" s="168" customFormat="1" ht="12" customHeight="1">
      <c r="D261" s="398"/>
      <c r="E261" s="398"/>
      <c r="F261" s="398"/>
      <c r="J261" s="209"/>
      <c r="M261"/>
      <c r="P261" s="384"/>
    </row>
    <row r="262" spans="4:16" s="168" customFormat="1" ht="12" customHeight="1">
      <c r="D262" s="398"/>
      <c r="E262" s="398"/>
      <c r="F262" s="398"/>
      <c r="J262" s="209"/>
      <c r="M262"/>
      <c r="P262" s="384"/>
    </row>
    <row r="263" spans="4:16" s="168" customFormat="1" ht="12" customHeight="1">
      <c r="D263" s="398"/>
      <c r="E263" s="398"/>
      <c r="F263" s="398"/>
      <c r="J263" s="209"/>
      <c r="M263"/>
      <c r="P263" s="384"/>
    </row>
    <row r="264" spans="4:16" s="168" customFormat="1" ht="12" customHeight="1">
      <c r="D264" s="398"/>
      <c r="E264" s="398"/>
      <c r="F264" s="398"/>
      <c r="J264" s="209"/>
      <c r="M264"/>
      <c r="P264" s="384"/>
    </row>
    <row r="265" spans="4:16" s="168" customFormat="1" ht="12" customHeight="1">
      <c r="D265" s="398"/>
      <c r="E265" s="398"/>
      <c r="F265" s="398"/>
      <c r="J265" s="209"/>
      <c r="M265"/>
      <c r="P265" s="384"/>
    </row>
    <row r="266" spans="4:16" s="168" customFormat="1" ht="12" customHeight="1">
      <c r="D266" s="398"/>
      <c r="E266" s="398"/>
      <c r="F266" s="398"/>
      <c r="J266" s="209"/>
      <c r="M266"/>
      <c r="P266" s="384"/>
    </row>
    <row r="267" spans="4:16" s="168" customFormat="1" ht="12" customHeight="1">
      <c r="D267" s="398"/>
      <c r="E267" s="398"/>
      <c r="F267" s="398"/>
      <c r="J267" s="209"/>
      <c r="M267"/>
      <c r="P267" s="384"/>
    </row>
    <row r="268" spans="4:16" s="168" customFormat="1" ht="12" customHeight="1">
      <c r="D268" s="398"/>
      <c r="E268" s="398"/>
      <c r="F268" s="398"/>
      <c r="J268" s="209"/>
      <c r="M268"/>
      <c r="P268" s="384"/>
    </row>
    <row r="269" spans="4:16" s="168" customFormat="1" ht="12" customHeight="1">
      <c r="D269" s="398"/>
      <c r="E269" s="398"/>
      <c r="F269" s="398"/>
      <c r="J269" s="209"/>
      <c r="M269"/>
      <c r="P269" s="384"/>
    </row>
    <row r="270" spans="4:16" s="168" customFormat="1" ht="12" customHeight="1">
      <c r="D270" s="398"/>
      <c r="E270" s="398"/>
      <c r="F270" s="398"/>
      <c r="J270" s="209"/>
      <c r="M270"/>
      <c r="P270" s="384"/>
    </row>
    <row r="271" spans="4:16" s="168" customFormat="1" ht="12" customHeight="1">
      <c r="D271" s="398"/>
      <c r="E271" s="398"/>
      <c r="F271" s="398"/>
      <c r="J271" s="209"/>
      <c r="M271"/>
      <c r="P271" s="384"/>
    </row>
    <row r="272" spans="4:16" s="168" customFormat="1" ht="12" customHeight="1">
      <c r="D272" s="398"/>
      <c r="E272" s="398"/>
      <c r="F272" s="398"/>
      <c r="J272" s="209"/>
      <c r="M272"/>
      <c r="P272" s="384"/>
    </row>
    <row r="273" spans="4:16" s="168" customFormat="1" ht="12" customHeight="1">
      <c r="D273" s="398"/>
      <c r="E273" s="398"/>
      <c r="F273" s="398"/>
      <c r="J273" s="209"/>
      <c r="M273"/>
      <c r="P273" s="384"/>
    </row>
    <row r="274" spans="4:16" s="168" customFormat="1" ht="12" customHeight="1">
      <c r="D274" s="398"/>
      <c r="E274" s="398"/>
      <c r="F274" s="398"/>
      <c r="J274" s="209"/>
      <c r="M274"/>
      <c r="P274" s="384"/>
    </row>
    <row r="275" spans="4:16" s="168" customFormat="1" ht="12" customHeight="1">
      <c r="D275" s="398"/>
      <c r="E275" s="398"/>
      <c r="F275" s="398"/>
      <c r="J275" s="209"/>
      <c r="M275"/>
      <c r="P275" s="384"/>
    </row>
    <row r="276" spans="4:16" s="168" customFormat="1" ht="12" customHeight="1">
      <c r="D276" s="398"/>
      <c r="E276" s="398"/>
      <c r="F276" s="398"/>
      <c r="J276" s="209"/>
      <c r="M276"/>
      <c r="P276" s="384"/>
    </row>
    <row r="277" spans="4:16" s="168" customFormat="1" ht="12" customHeight="1">
      <c r="D277" s="398"/>
      <c r="E277" s="398"/>
      <c r="F277" s="398"/>
      <c r="J277" s="209"/>
      <c r="M277"/>
      <c r="P277" s="384"/>
    </row>
    <row r="278" spans="4:16" s="168" customFormat="1" ht="12" customHeight="1">
      <c r="D278" s="398"/>
      <c r="E278" s="398"/>
      <c r="F278" s="398"/>
      <c r="J278" s="209"/>
      <c r="M278"/>
      <c r="P278" s="384"/>
    </row>
    <row r="279" spans="4:16" s="168" customFormat="1" ht="12" customHeight="1">
      <c r="D279" s="398"/>
      <c r="E279" s="398"/>
      <c r="F279" s="398"/>
      <c r="J279" s="209"/>
      <c r="M279"/>
      <c r="P279" s="384"/>
    </row>
    <row r="280" spans="4:16" s="168" customFormat="1" ht="12" customHeight="1">
      <c r="D280" s="398"/>
      <c r="E280" s="398"/>
      <c r="F280" s="398"/>
      <c r="J280" s="209"/>
      <c r="M280"/>
      <c r="P280" s="384"/>
    </row>
    <row r="281" spans="4:16" s="168" customFormat="1" ht="12" customHeight="1">
      <c r="D281" s="398"/>
      <c r="E281" s="398"/>
      <c r="F281" s="398"/>
      <c r="J281" s="209"/>
      <c r="M281"/>
      <c r="P281" s="384"/>
    </row>
    <row r="282" spans="4:16" s="168" customFormat="1" ht="12" customHeight="1">
      <c r="D282" s="398"/>
      <c r="E282" s="398"/>
      <c r="F282" s="398"/>
      <c r="J282" s="209"/>
      <c r="M282"/>
      <c r="P282" s="384"/>
    </row>
    <row r="283" spans="4:16" s="168" customFormat="1" ht="12" customHeight="1">
      <c r="D283" s="398"/>
      <c r="E283" s="398"/>
      <c r="F283" s="398"/>
      <c r="J283" s="209"/>
      <c r="M283"/>
      <c r="P283" s="384"/>
    </row>
    <row r="284" spans="4:16" s="168" customFormat="1" ht="12" customHeight="1">
      <c r="D284" s="398"/>
      <c r="E284" s="398"/>
      <c r="F284" s="398"/>
      <c r="J284" s="209"/>
      <c r="M284"/>
      <c r="P284" s="384"/>
    </row>
    <row r="285" spans="4:16" s="168" customFormat="1" ht="12" customHeight="1">
      <c r="D285" s="398"/>
      <c r="E285" s="398"/>
      <c r="F285" s="398"/>
      <c r="J285" s="209"/>
      <c r="M285"/>
      <c r="P285" s="384"/>
    </row>
    <row r="286" spans="4:16" s="168" customFormat="1" ht="12" customHeight="1">
      <c r="D286" s="398"/>
      <c r="E286" s="398"/>
      <c r="F286" s="398"/>
      <c r="J286" s="209"/>
      <c r="M286"/>
      <c r="P286" s="384"/>
    </row>
    <row r="287" spans="4:16" s="168" customFormat="1" ht="12" customHeight="1">
      <c r="D287" s="398"/>
      <c r="E287" s="398"/>
      <c r="F287" s="398"/>
      <c r="J287" s="209"/>
      <c r="M287"/>
      <c r="P287" s="384"/>
    </row>
    <row r="288" spans="4:16" s="168" customFormat="1" ht="12" customHeight="1">
      <c r="D288" s="398"/>
      <c r="E288" s="398"/>
      <c r="F288" s="398"/>
      <c r="J288" s="209"/>
      <c r="M288"/>
      <c r="P288" s="384"/>
    </row>
    <row r="289" spans="4:16" s="168" customFormat="1" ht="12" customHeight="1">
      <c r="D289" s="398"/>
      <c r="E289" s="398"/>
      <c r="F289" s="398"/>
      <c r="J289" s="209"/>
      <c r="M289"/>
      <c r="P289" s="384"/>
    </row>
    <row r="290" spans="4:16" s="168" customFormat="1" ht="12" customHeight="1">
      <c r="D290" s="398"/>
      <c r="E290" s="398"/>
      <c r="F290" s="398"/>
      <c r="J290" s="209"/>
      <c r="M290"/>
      <c r="P290" s="384"/>
    </row>
    <row r="291" spans="4:16" s="168" customFormat="1" ht="12" customHeight="1">
      <c r="D291" s="398"/>
      <c r="E291" s="398"/>
      <c r="F291" s="398"/>
      <c r="J291" s="209"/>
      <c r="M291"/>
      <c r="P291" s="384"/>
    </row>
    <row r="292" spans="4:16" s="168" customFormat="1" ht="12" customHeight="1">
      <c r="D292" s="398"/>
      <c r="E292" s="398"/>
      <c r="F292" s="398"/>
      <c r="J292" s="209"/>
      <c r="M292"/>
      <c r="P292" s="384"/>
    </row>
    <row r="293" spans="4:16" s="168" customFormat="1" ht="12" customHeight="1">
      <c r="D293" s="398"/>
      <c r="E293" s="398"/>
      <c r="F293" s="398"/>
      <c r="J293" s="209"/>
      <c r="M293"/>
      <c r="P293" s="384"/>
    </row>
    <row r="294" spans="4:16" s="168" customFormat="1" ht="12" customHeight="1">
      <c r="D294" s="398"/>
      <c r="E294" s="398"/>
      <c r="F294" s="398"/>
      <c r="J294" s="209"/>
      <c r="M294"/>
      <c r="P294" s="384"/>
    </row>
    <row r="295" spans="4:16" s="168" customFormat="1" ht="12" customHeight="1">
      <c r="D295" s="398"/>
      <c r="E295" s="398"/>
      <c r="F295" s="398"/>
      <c r="J295" s="209"/>
      <c r="M295"/>
      <c r="P295" s="384"/>
    </row>
    <row r="296" spans="4:16" s="168" customFormat="1" ht="12" customHeight="1">
      <c r="D296" s="398"/>
      <c r="E296" s="398"/>
      <c r="F296" s="398"/>
      <c r="J296" s="209"/>
      <c r="M296"/>
      <c r="P296" s="384"/>
    </row>
    <row r="297" spans="4:16" s="168" customFormat="1" ht="12" customHeight="1">
      <c r="D297" s="398"/>
      <c r="E297" s="398"/>
      <c r="F297" s="398"/>
      <c r="J297" s="209"/>
      <c r="M297"/>
      <c r="P297" s="384"/>
    </row>
    <row r="298" spans="4:16" s="168" customFormat="1" ht="12" customHeight="1">
      <c r="D298" s="398"/>
      <c r="E298" s="398"/>
      <c r="F298" s="398"/>
      <c r="J298" s="209"/>
      <c r="M298"/>
      <c r="P298" s="384"/>
    </row>
    <row r="299" spans="4:16" s="168" customFormat="1" ht="12" customHeight="1">
      <c r="D299" s="398"/>
      <c r="E299" s="398"/>
      <c r="F299" s="398"/>
      <c r="J299" s="209"/>
      <c r="M299"/>
      <c r="P299" s="384"/>
    </row>
    <row r="300" spans="4:16" s="168" customFormat="1" ht="12" customHeight="1">
      <c r="D300" s="398"/>
      <c r="E300" s="398"/>
      <c r="F300" s="398"/>
      <c r="J300" s="209"/>
      <c r="M300"/>
      <c r="P300" s="384"/>
    </row>
    <row r="301" spans="4:16" s="168" customFormat="1" ht="12" customHeight="1">
      <c r="D301" s="398"/>
      <c r="E301" s="398"/>
      <c r="F301" s="398"/>
      <c r="J301" s="209"/>
      <c r="M301"/>
      <c r="P301" s="384"/>
    </row>
    <row r="302" spans="4:16" s="168" customFormat="1" ht="12" customHeight="1">
      <c r="D302" s="398"/>
      <c r="E302" s="398"/>
      <c r="F302" s="398"/>
      <c r="J302" s="209"/>
      <c r="M302"/>
      <c r="P302" s="384"/>
    </row>
    <row r="303" spans="4:16" s="168" customFormat="1" ht="12" customHeight="1">
      <c r="D303" s="398"/>
      <c r="E303" s="398"/>
      <c r="F303" s="398"/>
      <c r="J303" s="209"/>
      <c r="M303"/>
      <c r="P303" s="384"/>
    </row>
    <row r="304" spans="4:16" s="168" customFormat="1" ht="12" customHeight="1">
      <c r="D304" s="398"/>
      <c r="E304" s="398"/>
      <c r="F304" s="398"/>
      <c r="J304" s="209"/>
      <c r="M304"/>
      <c r="P304" s="384"/>
    </row>
    <row r="305" spans="4:16" s="168" customFormat="1" ht="12" customHeight="1">
      <c r="D305" s="398"/>
      <c r="E305" s="398"/>
      <c r="F305" s="398"/>
      <c r="J305" s="209"/>
      <c r="M305"/>
      <c r="P305" s="384"/>
    </row>
    <row r="306" spans="4:16" s="168" customFormat="1" ht="12" customHeight="1">
      <c r="D306" s="398"/>
      <c r="E306" s="398"/>
      <c r="F306" s="398"/>
      <c r="J306" s="209"/>
      <c r="M306"/>
      <c r="P306" s="384"/>
    </row>
    <row r="307" spans="4:16" s="168" customFormat="1" ht="12" customHeight="1">
      <c r="D307" s="398"/>
      <c r="E307" s="398"/>
      <c r="F307" s="398"/>
      <c r="J307" s="209"/>
      <c r="M307"/>
      <c r="P307" s="384"/>
    </row>
    <row r="308" spans="4:16" s="168" customFormat="1" ht="12" customHeight="1">
      <c r="D308" s="398"/>
      <c r="E308" s="398"/>
      <c r="F308" s="398"/>
      <c r="J308" s="209"/>
      <c r="M308"/>
      <c r="P308" s="384"/>
    </row>
    <row r="309" spans="4:16" s="168" customFormat="1" ht="12" customHeight="1">
      <c r="D309" s="398"/>
      <c r="E309" s="398"/>
      <c r="F309" s="398"/>
      <c r="J309" s="209"/>
      <c r="M309"/>
      <c r="P309" s="384"/>
    </row>
    <row r="310" spans="4:16" s="168" customFormat="1" ht="12" customHeight="1">
      <c r="D310" s="398"/>
      <c r="E310" s="398"/>
      <c r="F310" s="398"/>
      <c r="J310" s="209"/>
      <c r="M310"/>
      <c r="P310" s="384"/>
    </row>
    <row r="311" spans="4:16" s="168" customFormat="1" ht="12" customHeight="1">
      <c r="D311" s="398"/>
      <c r="E311" s="398"/>
      <c r="F311" s="398"/>
      <c r="J311" s="209"/>
      <c r="M311"/>
      <c r="P311" s="384"/>
    </row>
    <row r="312" spans="4:16" s="168" customFormat="1" ht="12" customHeight="1">
      <c r="D312" s="398"/>
      <c r="E312" s="398"/>
      <c r="F312" s="398"/>
      <c r="J312" s="209"/>
      <c r="M312"/>
      <c r="P312" s="384"/>
    </row>
    <row r="313" spans="4:16" s="168" customFormat="1" ht="12" customHeight="1">
      <c r="D313" s="398"/>
      <c r="E313" s="398"/>
      <c r="F313" s="398"/>
      <c r="J313" s="209"/>
      <c r="M313"/>
      <c r="P313" s="384"/>
    </row>
    <row r="314" spans="4:16" s="168" customFormat="1" ht="12" customHeight="1">
      <c r="D314" s="398"/>
      <c r="E314" s="398"/>
      <c r="F314" s="398"/>
      <c r="J314" s="209"/>
      <c r="M314"/>
      <c r="P314" s="384"/>
    </row>
    <row r="315" spans="4:16" s="168" customFormat="1" ht="12" customHeight="1">
      <c r="D315" s="398"/>
      <c r="E315" s="398"/>
      <c r="F315" s="398"/>
      <c r="J315" s="209"/>
      <c r="M315"/>
      <c r="P315" s="384"/>
    </row>
    <row r="316" spans="4:16" s="168" customFormat="1" ht="12" customHeight="1">
      <c r="D316" s="398"/>
      <c r="E316" s="398"/>
      <c r="F316" s="398"/>
      <c r="J316" s="209"/>
      <c r="M316"/>
      <c r="P316" s="384"/>
    </row>
    <row r="317" spans="4:16" s="168" customFormat="1" ht="12" customHeight="1">
      <c r="D317" s="398"/>
      <c r="E317" s="398"/>
      <c r="F317" s="398"/>
      <c r="J317" s="209"/>
      <c r="M317"/>
      <c r="P317" s="384"/>
    </row>
    <row r="318" spans="4:16" s="168" customFormat="1" ht="12" customHeight="1">
      <c r="D318" s="398"/>
      <c r="E318" s="398"/>
      <c r="F318" s="398"/>
      <c r="J318" s="209"/>
      <c r="M318"/>
      <c r="P318" s="384"/>
    </row>
    <row r="319" spans="4:16" s="168" customFormat="1" ht="12" customHeight="1">
      <c r="D319" s="398"/>
      <c r="E319" s="398"/>
      <c r="F319" s="398"/>
      <c r="J319" s="209"/>
      <c r="M319"/>
      <c r="P319" s="384"/>
    </row>
    <row r="320" spans="4:16" s="168" customFormat="1" ht="12" customHeight="1">
      <c r="D320" s="398"/>
      <c r="E320" s="398"/>
      <c r="F320" s="398"/>
      <c r="J320" s="209"/>
      <c r="M320"/>
      <c r="P320" s="384"/>
    </row>
    <row r="321" spans="4:16" s="168" customFormat="1" ht="12" customHeight="1">
      <c r="D321" s="398"/>
      <c r="E321" s="398"/>
      <c r="F321" s="398"/>
      <c r="J321" s="209"/>
      <c r="M321"/>
      <c r="P321" s="384"/>
    </row>
    <row r="322" spans="4:16" s="168" customFormat="1" ht="12" customHeight="1">
      <c r="D322" s="398"/>
      <c r="E322" s="398"/>
      <c r="F322" s="398"/>
      <c r="J322" s="209"/>
      <c r="M322"/>
      <c r="P322" s="384"/>
    </row>
    <row r="323" spans="4:16" s="168" customFormat="1" ht="12" customHeight="1">
      <c r="D323" s="398"/>
      <c r="E323" s="398"/>
      <c r="F323" s="398"/>
      <c r="J323" s="209"/>
      <c r="M323"/>
      <c r="P323" s="384"/>
    </row>
    <row r="324" spans="4:16" s="168" customFormat="1" ht="12" customHeight="1">
      <c r="D324" s="398"/>
      <c r="E324" s="398"/>
      <c r="F324" s="398"/>
      <c r="J324" s="209"/>
      <c r="M324"/>
      <c r="P324" s="384"/>
    </row>
    <row r="325" spans="4:16" s="168" customFormat="1" ht="12" customHeight="1">
      <c r="D325" s="398"/>
      <c r="E325" s="398"/>
      <c r="F325" s="398"/>
      <c r="J325" s="209"/>
      <c r="M325"/>
      <c r="P325" s="384"/>
    </row>
    <row r="326" spans="4:16" s="168" customFormat="1" ht="12" customHeight="1">
      <c r="D326" s="398"/>
      <c r="E326" s="398"/>
      <c r="F326" s="398"/>
      <c r="J326" s="209"/>
      <c r="M326"/>
      <c r="P326" s="384"/>
    </row>
    <row r="327" spans="4:16" s="168" customFormat="1" ht="12" customHeight="1">
      <c r="D327" s="398"/>
      <c r="E327" s="398"/>
      <c r="F327" s="398"/>
      <c r="J327" s="209"/>
      <c r="M327"/>
      <c r="P327" s="384"/>
    </row>
    <row r="328" spans="4:16" s="168" customFormat="1" ht="12" customHeight="1">
      <c r="D328" s="398"/>
      <c r="E328" s="398"/>
      <c r="F328" s="398"/>
      <c r="J328" s="209"/>
      <c r="M328"/>
      <c r="P328" s="384"/>
    </row>
    <row r="329" spans="4:16" s="168" customFormat="1" ht="12" customHeight="1">
      <c r="D329" s="398"/>
      <c r="E329" s="398"/>
      <c r="F329" s="398"/>
      <c r="J329" s="209"/>
      <c r="M329"/>
      <c r="P329" s="384"/>
    </row>
    <row r="330" spans="4:16" s="168" customFormat="1" ht="12" customHeight="1">
      <c r="D330" s="398"/>
      <c r="E330" s="398"/>
      <c r="F330" s="398"/>
      <c r="J330" s="209"/>
      <c r="M330"/>
      <c r="P330" s="384"/>
    </row>
    <row r="331" spans="4:16" s="168" customFormat="1" ht="12" customHeight="1">
      <c r="D331" s="398"/>
      <c r="E331" s="398"/>
      <c r="F331" s="398"/>
      <c r="J331" s="209"/>
      <c r="M331"/>
      <c r="P331" s="384"/>
    </row>
    <row r="332" spans="4:16" s="168" customFormat="1" ht="12" customHeight="1">
      <c r="D332" s="398"/>
      <c r="E332" s="398"/>
      <c r="F332" s="398"/>
      <c r="J332" s="209"/>
      <c r="M332"/>
      <c r="P332" s="384"/>
    </row>
    <row r="333" spans="4:16" s="168" customFormat="1" ht="12" customHeight="1">
      <c r="D333" s="398"/>
      <c r="E333" s="398"/>
      <c r="F333" s="398"/>
      <c r="J333" s="209"/>
      <c r="M333"/>
      <c r="P333" s="384"/>
    </row>
    <row r="334" spans="4:16" s="168" customFormat="1" ht="12" customHeight="1">
      <c r="D334" s="398"/>
      <c r="E334" s="398"/>
      <c r="F334" s="398"/>
      <c r="J334" s="209"/>
      <c r="M334"/>
      <c r="P334" s="384"/>
    </row>
    <row r="335" spans="4:16" s="168" customFormat="1" ht="12" customHeight="1">
      <c r="D335" s="398"/>
      <c r="E335" s="398"/>
      <c r="F335" s="398"/>
      <c r="J335" s="209"/>
      <c r="M335"/>
      <c r="P335" s="384"/>
    </row>
    <row r="336" spans="4:16" s="168" customFormat="1" ht="12" customHeight="1">
      <c r="D336" s="398"/>
      <c r="E336" s="398"/>
      <c r="F336" s="398"/>
      <c r="J336" s="209"/>
      <c r="M336"/>
      <c r="P336" s="384"/>
    </row>
    <row r="337" spans="4:16" s="168" customFormat="1" ht="12" customHeight="1">
      <c r="D337" s="398"/>
      <c r="E337" s="398"/>
      <c r="F337" s="398"/>
      <c r="J337" s="209"/>
      <c r="M337"/>
      <c r="P337" s="384"/>
    </row>
    <row r="338" spans="4:16" s="168" customFormat="1" ht="12" customHeight="1">
      <c r="D338" s="398"/>
      <c r="E338" s="398"/>
      <c r="F338" s="398"/>
      <c r="J338" s="209"/>
      <c r="M338"/>
      <c r="P338" s="384"/>
    </row>
    <row r="339" spans="4:16" s="168" customFormat="1" ht="12" customHeight="1">
      <c r="D339" s="398"/>
      <c r="E339" s="398"/>
      <c r="F339" s="398"/>
      <c r="J339" s="209"/>
      <c r="M339"/>
      <c r="P339" s="384"/>
    </row>
    <row r="340" spans="4:16" s="168" customFormat="1" ht="12" customHeight="1">
      <c r="D340" s="398"/>
      <c r="E340" s="398"/>
      <c r="F340" s="398"/>
      <c r="J340" s="209"/>
      <c r="M340"/>
      <c r="P340" s="384"/>
    </row>
    <row r="341" spans="4:16" s="168" customFormat="1" ht="12" customHeight="1">
      <c r="D341" s="398"/>
      <c r="E341" s="398"/>
      <c r="F341" s="398"/>
      <c r="J341" s="209"/>
      <c r="M341"/>
      <c r="P341" s="384"/>
    </row>
    <row r="342" spans="4:16" s="168" customFormat="1" ht="12" customHeight="1">
      <c r="D342" s="398"/>
      <c r="E342" s="398"/>
      <c r="F342" s="398"/>
      <c r="J342" s="209"/>
      <c r="M342"/>
      <c r="P342" s="384"/>
    </row>
    <row r="343" spans="4:16" s="168" customFormat="1" ht="12" customHeight="1">
      <c r="D343" s="398"/>
      <c r="E343" s="398"/>
      <c r="F343" s="398"/>
      <c r="J343" s="209"/>
      <c r="M343"/>
      <c r="P343" s="384"/>
    </row>
    <row r="344" spans="4:16" s="168" customFormat="1" ht="12" customHeight="1">
      <c r="D344" s="398"/>
      <c r="E344" s="398"/>
      <c r="F344" s="398"/>
      <c r="J344" s="209"/>
      <c r="M344"/>
      <c r="P344" s="384"/>
    </row>
    <row r="345" spans="4:16" s="168" customFormat="1" ht="12" customHeight="1">
      <c r="D345" s="398"/>
      <c r="E345" s="398"/>
      <c r="F345" s="398"/>
      <c r="J345" s="209"/>
      <c r="M345"/>
      <c r="P345" s="384"/>
    </row>
    <row r="346" spans="4:16" s="168" customFormat="1" ht="12" customHeight="1">
      <c r="D346" s="398"/>
      <c r="E346" s="398"/>
      <c r="F346" s="398"/>
      <c r="J346" s="209"/>
      <c r="M346"/>
      <c r="P346" s="384"/>
    </row>
    <row r="347" spans="4:16" s="168" customFormat="1" ht="12" customHeight="1">
      <c r="D347" s="398"/>
      <c r="E347" s="398"/>
      <c r="F347" s="398"/>
      <c r="J347" s="209"/>
      <c r="M347"/>
      <c r="P347" s="384"/>
    </row>
    <row r="348" spans="4:16" s="168" customFormat="1" ht="12" customHeight="1">
      <c r="D348" s="398"/>
      <c r="E348" s="398"/>
      <c r="F348" s="398"/>
      <c r="J348" s="209"/>
      <c r="M348"/>
      <c r="P348" s="384"/>
    </row>
    <row r="349" spans="4:16" s="168" customFormat="1" ht="12" customHeight="1">
      <c r="D349" s="398"/>
      <c r="E349" s="398"/>
      <c r="F349" s="398"/>
      <c r="J349" s="209"/>
      <c r="M349"/>
      <c r="P349" s="384"/>
    </row>
    <row r="350" spans="4:16" s="168" customFormat="1" ht="12" customHeight="1">
      <c r="D350" s="398"/>
      <c r="E350" s="398"/>
      <c r="F350" s="398"/>
      <c r="J350" s="209"/>
      <c r="M350"/>
      <c r="P350" s="384"/>
    </row>
    <row r="351" spans="4:16" s="168" customFormat="1" ht="12" customHeight="1">
      <c r="D351" s="398"/>
      <c r="E351" s="398"/>
      <c r="F351" s="398"/>
      <c r="J351" s="209"/>
      <c r="M351"/>
      <c r="P351" s="384"/>
    </row>
    <row r="352" spans="4:16" s="168" customFormat="1" ht="12" customHeight="1">
      <c r="D352" s="398"/>
      <c r="E352" s="398"/>
      <c r="F352" s="398"/>
      <c r="J352" s="209"/>
      <c r="M352"/>
      <c r="P352" s="384"/>
    </row>
    <row r="353" spans="4:16" s="168" customFormat="1" ht="12" customHeight="1">
      <c r="D353" s="398"/>
      <c r="E353" s="398"/>
      <c r="F353" s="398"/>
      <c r="J353" s="209"/>
      <c r="M353"/>
      <c r="P353" s="384"/>
    </row>
    <row r="354" spans="4:16" s="168" customFormat="1" ht="12" customHeight="1">
      <c r="D354" s="398"/>
      <c r="E354" s="398"/>
      <c r="F354" s="398"/>
      <c r="J354" s="209"/>
      <c r="M354"/>
      <c r="P354" s="384"/>
    </row>
    <row r="355" spans="4:16" s="168" customFormat="1" ht="12" customHeight="1">
      <c r="D355" s="398"/>
      <c r="E355" s="398"/>
      <c r="F355" s="398"/>
      <c r="J355" s="209"/>
      <c r="M355"/>
      <c r="P355" s="384"/>
    </row>
    <row r="356" spans="4:16" s="168" customFormat="1" ht="12" customHeight="1">
      <c r="D356" s="398"/>
      <c r="E356" s="398"/>
      <c r="F356" s="398"/>
      <c r="J356" s="209"/>
      <c r="M356"/>
      <c r="P356" s="384"/>
    </row>
    <row r="357" spans="4:16" s="168" customFormat="1" ht="12" customHeight="1">
      <c r="D357" s="398"/>
      <c r="E357" s="398"/>
      <c r="F357" s="398"/>
      <c r="J357" s="209"/>
      <c r="M357"/>
      <c r="P357" s="384"/>
    </row>
    <row r="358" spans="4:16" s="168" customFormat="1" ht="12" customHeight="1">
      <c r="D358" s="398"/>
      <c r="E358" s="398"/>
      <c r="F358" s="398"/>
      <c r="J358" s="209"/>
      <c r="M358"/>
      <c r="P358" s="384"/>
    </row>
    <row r="359" spans="4:16" s="168" customFormat="1" ht="12" customHeight="1">
      <c r="D359" s="398"/>
      <c r="E359" s="398"/>
      <c r="F359" s="398"/>
      <c r="J359" s="209"/>
      <c r="M359"/>
      <c r="P359" s="384"/>
    </row>
    <row r="360" spans="4:16" s="168" customFormat="1" ht="12" customHeight="1">
      <c r="D360" s="398"/>
      <c r="E360" s="398"/>
      <c r="F360" s="398"/>
      <c r="J360" s="209"/>
      <c r="M360"/>
      <c r="P360" s="384"/>
    </row>
    <row r="361" spans="4:16" s="168" customFormat="1" ht="12" customHeight="1">
      <c r="D361" s="398"/>
      <c r="E361" s="398"/>
      <c r="F361" s="398"/>
      <c r="J361" s="209"/>
      <c r="M361"/>
      <c r="P361" s="384"/>
    </row>
    <row r="362" spans="4:16" s="168" customFormat="1" ht="12" customHeight="1">
      <c r="D362" s="398"/>
      <c r="E362" s="398"/>
      <c r="F362" s="398"/>
      <c r="J362" s="209"/>
      <c r="M362"/>
      <c r="P362" s="384"/>
    </row>
    <row r="363" spans="4:16" s="168" customFormat="1" ht="12" customHeight="1">
      <c r="D363" s="398"/>
      <c r="E363" s="398"/>
      <c r="F363" s="398"/>
      <c r="J363" s="209"/>
      <c r="M363"/>
      <c r="P363" s="384"/>
    </row>
    <row r="364" spans="4:16" s="168" customFormat="1" ht="12" customHeight="1">
      <c r="D364" s="398"/>
      <c r="E364" s="398"/>
      <c r="F364" s="398"/>
      <c r="J364" s="209"/>
      <c r="M364"/>
      <c r="P364" s="384"/>
    </row>
    <row r="365" spans="4:16" s="168" customFormat="1" ht="12" customHeight="1">
      <c r="D365" s="398"/>
      <c r="E365" s="398"/>
      <c r="F365" s="398"/>
      <c r="J365" s="209"/>
      <c r="M365"/>
      <c r="P365" s="384"/>
    </row>
    <row r="366" spans="4:16" s="168" customFormat="1" ht="12" customHeight="1">
      <c r="D366" s="398"/>
      <c r="E366" s="398"/>
      <c r="F366" s="398"/>
      <c r="J366" s="209"/>
      <c r="M366"/>
      <c r="P366" s="384"/>
    </row>
    <row r="367" spans="4:16" s="168" customFormat="1" ht="12" customHeight="1">
      <c r="D367" s="398"/>
      <c r="E367" s="398"/>
      <c r="F367" s="398"/>
      <c r="J367" s="209"/>
      <c r="M367"/>
      <c r="P367" s="384"/>
    </row>
    <row r="368" spans="4:16" s="168" customFormat="1" ht="12" customHeight="1">
      <c r="D368" s="398"/>
      <c r="E368" s="398"/>
      <c r="F368" s="398"/>
      <c r="J368" s="209"/>
      <c r="M368"/>
      <c r="P368" s="384"/>
    </row>
    <row r="369" spans="4:16" s="168" customFormat="1" ht="12" customHeight="1">
      <c r="D369" s="398"/>
      <c r="E369" s="398"/>
      <c r="F369" s="398"/>
      <c r="J369" s="209"/>
      <c r="M369"/>
      <c r="P369" s="384"/>
    </row>
    <row r="370" spans="4:16" s="168" customFormat="1" ht="12" customHeight="1">
      <c r="D370" s="398"/>
      <c r="E370" s="398"/>
      <c r="F370" s="398"/>
      <c r="J370" s="209"/>
      <c r="M370"/>
      <c r="P370" s="384"/>
    </row>
    <row r="371" spans="4:16" s="168" customFormat="1" ht="12" customHeight="1">
      <c r="D371" s="398"/>
      <c r="E371" s="398"/>
      <c r="F371" s="398"/>
      <c r="J371" s="209"/>
      <c r="M371"/>
      <c r="P371" s="384"/>
    </row>
    <row r="372" spans="4:16" s="168" customFormat="1" ht="12" customHeight="1">
      <c r="D372" s="398"/>
      <c r="E372" s="398"/>
      <c r="F372" s="398"/>
      <c r="J372" s="209"/>
      <c r="M372"/>
      <c r="P372" s="384"/>
    </row>
    <row r="373" spans="4:16" s="168" customFormat="1" ht="12" customHeight="1">
      <c r="D373" s="398"/>
      <c r="E373" s="398"/>
      <c r="F373" s="398"/>
      <c r="J373" s="209"/>
      <c r="M373"/>
      <c r="P373" s="384"/>
    </row>
    <row r="374" spans="4:16" s="168" customFormat="1" ht="12" customHeight="1">
      <c r="D374" s="398"/>
      <c r="E374" s="398"/>
      <c r="F374" s="398"/>
      <c r="J374" s="209"/>
      <c r="M374"/>
      <c r="P374" s="384"/>
    </row>
    <row r="375" spans="4:16" s="168" customFormat="1" ht="12" customHeight="1">
      <c r="D375" s="398"/>
      <c r="E375" s="398"/>
      <c r="F375" s="398"/>
      <c r="J375" s="209"/>
      <c r="M375"/>
      <c r="P375" s="384"/>
    </row>
    <row r="376" spans="4:16" s="168" customFormat="1" ht="12" customHeight="1">
      <c r="D376" s="398"/>
      <c r="E376" s="398"/>
      <c r="F376" s="398"/>
      <c r="J376" s="209"/>
      <c r="M376"/>
      <c r="P376" s="384"/>
    </row>
    <row r="377" spans="4:16" s="168" customFormat="1" ht="12" customHeight="1">
      <c r="D377" s="398"/>
      <c r="E377" s="398"/>
      <c r="F377" s="398"/>
      <c r="J377" s="209"/>
      <c r="M377"/>
      <c r="P377" s="384"/>
    </row>
    <row r="378" spans="4:16" s="168" customFormat="1" ht="12" customHeight="1">
      <c r="D378" s="398"/>
      <c r="E378" s="398"/>
      <c r="F378" s="398"/>
      <c r="J378" s="209"/>
      <c r="M378"/>
      <c r="P378" s="384"/>
    </row>
    <row r="379" spans="4:16" s="168" customFormat="1" ht="12" customHeight="1">
      <c r="D379" s="398"/>
      <c r="E379" s="398"/>
      <c r="F379" s="398"/>
      <c r="J379" s="209"/>
      <c r="M379"/>
      <c r="P379" s="384"/>
    </row>
    <row r="380" spans="4:16" s="168" customFormat="1" ht="12" customHeight="1">
      <c r="D380" s="398"/>
      <c r="E380" s="398"/>
      <c r="F380" s="398"/>
      <c r="J380" s="209"/>
      <c r="M380"/>
      <c r="P380" s="384"/>
    </row>
    <row r="381" spans="4:16" s="168" customFormat="1" ht="12" customHeight="1">
      <c r="D381" s="398"/>
      <c r="E381" s="398"/>
      <c r="F381" s="398"/>
      <c r="J381" s="209"/>
      <c r="M381"/>
      <c r="P381" s="384"/>
    </row>
    <row r="382" spans="4:16" s="168" customFormat="1" ht="12" customHeight="1">
      <c r="D382" s="398"/>
      <c r="E382" s="398"/>
      <c r="F382" s="398"/>
      <c r="J382" s="209"/>
      <c r="M382"/>
      <c r="P382" s="384"/>
    </row>
    <row r="383" spans="4:16" s="168" customFormat="1" ht="12" customHeight="1">
      <c r="D383" s="398"/>
      <c r="E383" s="398"/>
      <c r="F383" s="398"/>
      <c r="J383" s="209"/>
      <c r="M383"/>
      <c r="P383" s="384"/>
    </row>
    <row r="384" spans="4:16" s="168" customFormat="1" ht="12" customHeight="1">
      <c r="D384" s="398"/>
      <c r="E384" s="398"/>
      <c r="F384" s="398"/>
      <c r="J384" s="209"/>
      <c r="M384"/>
      <c r="P384" s="384"/>
    </row>
    <row r="385" spans="4:16" s="168" customFormat="1" ht="12" customHeight="1">
      <c r="D385" s="398"/>
      <c r="E385" s="398"/>
      <c r="F385" s="398"/>
      <c r="J385" s="209"/>
      <c r="M385"/>
      <c r="P385" s="384"/>
    </row>
    <row r="386" spans="4:16" s="168" customFormat="1" ht="12" customHeight="1">
      <c r="D386" s="398"/>
      <c r="E386" s="398"/>
      <c r="F386" s="398"/>
      <c r="J386" s="209"/>
      <c r="M386"/>
      <c r="P386" s="384"/>
    </row>
    <row r="387" spans="4:16" s="168" customFormat="1" ht="12" customHeight="1">
      <c r="D387" s="398"/>
      <c r="E387" s="398"/>
      <c r="F387" s="398"/>
      <c r="J387" s="209"/>
      <c r="M387"/>
      <c r="P387" s="384"/>
    </row>
    <row r="388" spans="4:16" s="168" customFormat="1" ht="12" customHeight="1">
      <c r="D388" s="398"/>
      <c r="E388" s="398"/>
      <c r="F388" s="398"/>
      <c r="J388" s="209"/>
      <c r="M388"/>
      <c r="P388" s="384"/>
    </row>
    <row r="389" spans="4:16" s="168" customFormat="1" ht="12" customHeight="1">
      <c r="D389" s="398"/>
      <c r="E389" s="398"/>
      <c r="F389" s="398"/>
      <c r="J389" s="209"/>
      <c r="M389"/>
      <c r="P389" s="384"/>
    </row>
    <row r="390" spans="4:16" s="168" customFormat="1" ht="12" customHeight="1">
      <c r="D390" s="398"/>
      <c r="E390" s="398"/>
      <c r="F390" s="398"/>
      <c r="J390" s="209"/>
      <c r="M390"/>
      <c r="P390" s="384"/>
    </row>
    <row r="391" spans="4:16" s="168" customFormat="1" ht="12" customHeight="1">
      <c r="D391" s="398"/>
      <c r="E391" s="398"/>
      <c r="F391" s="398"/>
      <c r="J391" s="209"/>
      <c r="M391"/>
      <c r="P391" s="384"/>
    </row>
    <row r="392" spans="4:16" s="168" customFormat="1" ht="12" customHeight="1">
      <c r="D392" s="398"/>
      <c r="E392" s="398"/>
      <c r="F392" s="398"/>
      <c r="J392" s="209"/>
      <c r="M392"/>
      <c r="P392" s="384"/>
    </row>
    <row r="393" spans="4:16" s="168" customFormat="1" ht="12" customHeight="1">
      <c r="D393" s="398"/>
      <c r="E393" s="398"/>
      <c r="F393" s="398"/>
      <c r="J393" s="209"/>
      <c r="M393"/>
      <c r="P393" s="384"/>
    </row>
    <row r="394" spans="4:16" s="168" customFormat="1" ht="12" customHeight="1">
      <c r="D394" s="398"/>
      <c r="E394" s="398"/>
      <c r="F394" s="398"/>
      <c r="J394" s="209"/>
      <c r="M394"/>
      <c r="P394" s="384"/>
    </row>
    <row r="395" spans="4:16" s="168" customFormat="1" ht="12" customHeight="1">
      <c r="D395" s="398"/>
      <c r="E395" s="398"/>
      <c r="F395" s="398"/>
      <c r="J395" s="209"/>
      <c r="M395"/>
      <c r="P395" s="384"/>
    </row>
    <row r="396" spans="4:16" s="168" customFormat="1" ht="12" customHeight="1">
      <c r="D396" s="398"/>
      <c r="E396" s="398"/>
      <c r="F396" s="398"/>
      <c r="J396" s="209"/>
      <c r="M396"/>
      <c r="P396" s="384"/>
    </row>
    <row r="397" spans="4:16" s="168" customFormat="1" ht="12" customHeight="1">
      <c r="D397" s="398"/>
      <c r="E397" s="398"/>
      <c r="F397" s="398"/>
      <c r="J397" s="209"/>
      <c r="M397"/>
      <c r="P397" s="384"/>
    </row>
    <row r="398" spans="4:16" s="168" customFormat="1" ht="12" customHeight="1">
      <c r="D398" s="398"/>
      <c r="E398" s="398"/>
      <c r="F398" s="398"/>
      <c r="J398" s="209"/>
      <c r="M398"/>
      <c r="P398" s="384"/>
    </row>
    <row r="399" spans="4:16" s="168" customFormat="1" ht="12" customHeight="1">
      <c r="D399" s="398"/>
      <c r="E399" s="398"/>
      <c r="F399" s="398"/>
      <c r="J399" s="209"/>
      <c r="M399"/>
      <c r="P399" s="384"/>
    </row>
    <row r="400" spans="4:16" s="168" customFormat="1" ht="12" customHeight="1">
      <c r="D400" s="398"/>
      <c r="E400" s="398"/>
      <c r="F400" s="398"/>
      <c r="J400" s="209"/>
      <c r="M400"/>
      <c r="P400" s="384"/>
    </row>
    <row r="401" spans="4:16" s="168" customFormat="1" ht="12" customHeight="1">
      <c r="D401" s="398"/>
      <c r="E401" s="398"/>
      <c r="F401" s="398"/>
      <c r="J401" s="209"/>
      <c r="M401"/>
      <c r="P401" s="384"/>
    </row>
    <row r="402" spans="4:16" s="168" customFormat="1" ht="12" customHeight="1">
      <c r="D402" s="398"/>
      <c r="E402" s="398"/>
      <c r="F402" s="398"/>
      <c r="J402" s="209"/>
      <c r="M402"/>
      <c r="P402" s="384"/>
    </row>
    <row r="403" spans="4:16" s="168" customFormat="1" ht="12" customHeight="1">
      <c r="D403" s="398"/>
      <c r="E403" s="398"/>
      <c r="F403" s="398"/>
      <c r="J403" s="209"/>
      <c r="M403"/>
      <c r="P403" s="384"/>
    </row>
    <row r="404" spans="4:16" s="168" customFormat="1" ht="12" customHeight="1">
      <c r="D404" s="398"/>
      <c r="E404" s="398"/>
      <c r="F404" s="398"/>
      <c r="J404" s="209"/>
      <c r="M404"/>
      <c r="P404" s="384"/>
    </row>
    <row r="405" spans="4:16" s="168" customFormat="1" ht="12" customHeight="1">
      <c r="D405" s="398"/>
      <c r="E405" s="398"/>
      <c r="F405" s="398"/>
      <c r="J405" s="209"/>
      <c r="M405"/>
      <c r="P405" s="384"/>
    </row>
    <row r="406" spans="4:16" s="168" customFormat="1" ht="12" customHeight="1">
      <c r="D406" s="398"/>
      <c r="E406" s="398"/>
      <c r="F406" s="398"/>
      <c r="J406" s="209"/>
      <c r="M406"/>
      <c r="P406" s="384"/>
    </row>
    <row r="407" spans="4:16" s="168" customFormat="1" ht="12" customHeight="1">
      <c r="D407" s="398"/>
      <c r="E407" s="398"/>
      <c r="F407" s="398"/>
      <c r="J407" s="209"/>
      <c r="M407"/>
      <c r="P407" s="384"/>
    </row>
    <row r="408" spans="4:16" s="168" customFormat="1" ht="12" customHeight="1">
      <c r="D408" s="398"/>
      <c r="E408" s="398"/>
      <c r="F408" s="398"/>
      <c r="J408" s="209"/>
      <c r="M408"/>
      <c r="P408" s="384"/>
    </row>
    <row r="409" spans="4:16" s="168" customFormat="1" ht="12" customHeight="1">
      <c r="D409" s="398"/>
      <c r="E409" s="398"/>
      <c r="F409" s="398"/>
      <c r="J409" s="209"/>
      <c r="M409"/>
      <c r="P409" s="384"/>
    </row>
    <row r="410" spans="4:16" s="168" customFormat="1" ht="12" customHeight="1">
      <c r="D410" s="398"/>
      <c r="E410" s="398"/>
      <c r="F410" s="398"/>
      <c r="J410" s="209"/>
      <c r="M410"/>
      <c r="P410" s="384"/>
    </row>
    <row r="411" spans="4:16" s="168" customFormat="1" ht="12" customHeight="1">
      <c r="D411" s="398"/>
      <c r="E411" s="398"/>
      <c r="F411" s="398"/>
      <c r="J411" s="209"/>
      <c r="M411"/>
      <c r="P411" s="384"/>
    </row>
    <row r="412" spans="4:16" s="168" customFormat="1" ht="12" customHeight="1">
      <c r="D412" s="398"/>
      <c r="E412" s="398"/>
      <c r="F412" s="398"/>
      <c r="J412" s="209"/>
      <c r="M412"/>
      <c r="P412" s="384"/>
    </row>
    <row r="413" spans="4:16" s="168" customFormat="1" ht="12" customHeight="1">
      <c r="D413" s="398"/>
      <c r="E413" s="398"/>
      <c r="F413" s="398"/>
      <c r="J413" s="209"/>
      <c r="M413"/>
      <c r="P413" s="384"/>
    </row>
    <row r="414" spans="4:16" s="168" customFormat="1" ht="12" customHeight="1">
      <c r="D414" s="398"/>
      <c r="E414" s="398"/>
      <c r="F414" s="398"/>
      <c r="J414" s="209"/>
      <c r="M414"/>
      <c r="P414" s="384"/>
    </row>
    <row r="415" spans="4:16" s="168" customFormat="1" ht="12" customHeight="1">
      <c r="D415" s="398"/>
      <c r="E415" s="398"/>
      <c r="F415" s="398"/>
      <c r="J415" s="209"/>
      <c r="M415"/>
      <c r="P415" s="384"/>
    </row>
    <row r="416" spans="4:16" s="168" customFormat="1" ht="12" customHeight="1">
      <c r="D416" s="398"/>
      <c r="E416" s="398"/>
      <c r="F416" s="398"/>
      <c r="J416" s="209"/>
      <c r="M416"/>
      <c r="P416" s="384"/>
    </row>
    <row r="417" spans="4:16" s="168" customFormat="1" ht="12" customHeight="1">
      <c r="D417" s="398"/>
      <c r="E417" s="398"/>
      <c r="F417" s="398"/>
      <c r="J417" s="209"/>
      <c r="M417"/>
      <c r="P417" s="384"/>
    </row>
    <row r="418" spans="4:16" s="168" customFormat="1" ht="12" customHeight="1">
      <c r="D418" s="398"/>
      <c r="E418" s="398"/>
      <c r="F418" s="398"/>
      <c r="J418" s="209"/>
      <c r="M418"/>
      <c r="P418" s="384"/>
    </row>
    <row r="419" spans="4:16" s="168" customFormat="1" ht="12" customHeight="1">
      <c r="D419" s="398"/>
      <c r="E419" s="398"/>
      <c r="F419" s="398"/>
      <c r="J419" s="209"/>
      <c r="M419"/>
      <c r="P419" s="384"/>
    </row>
    <row r="420" spans="4:16" s="168" customFormat="1" ht="12" customHeight="1">
      <c r="D420" s="398"/>
      <c r="E420" s="398"/>
      <c r="F420" s="398"/>
      <c r="J420" s="209"/>
      <c r="M420"/>
      <c r="P420" s="384"/>
    </row>
    <row r="421" spans="4:16" s="168" customFormat="1" ht="12" customHeight="1">
      <c r="D421" s="398"/>
      <c r="E421" s="398"/>
      <c r="F421" s="398"/>
      <c r="J421" s="209"/>
      <c r="M421"/>
      <c r="P421" s="384"/>
    </row>
    <row r="422" spans="4:16" s="168" customFormat="1" ht="12" customHeight="1">
      <c r="D422" s="398"/>
      <c r="E422" s="398"/>
      <c r="F422" s="398"/>
      <c r="J422" s="209"/>
      <c r="M422"/>
      <c r="P422" s="384"/>
    </row>
    <row r="423" spans="4:16" s="168" customFormat="1" ht="12" customHeight="1">
      <c r="D423" s="398"/>
      <c r="E423" s="398"/>
      <c r="F423" s="398"/>
      <c r="J423" s="209"/>
      <c r="M423"/>
      <c r="P423" s="384"/>
    </row>
    <row r="424" spans="4:16" s="168" customFormat="1" ht="12" customHeight="1">
      <c r="D424" s="398"/>
      <c r="E424" s="398"/>
      <c r="F424" s="398"/>
      <c r="J424" s="209"/>
      <c r="M424"/>
      <c r="P424" s="384"/>
    </row>
    <row r="425" spans="4:16" s="168" customFormat="1" ht="12" customHeight="1">
      <c r="D425" s="398"/>
      <c r="E425" s="398"/>
      <c r="F425" s="398"/>
      <c r="J425" s="209"/>
      <c r="M425"/>
      <c r="P425" s="384"/>
    </row>
    <row r="426" spans="4:16" s="168" customFormat="1" ht="12" customHeight="1">
      <c r="D426" s="398"/>
      <c r="E426" s="398"/>
      <c r="F426" s="398"/>
      <c r="J426" s="209"/>
      <c r="M426"/>
      <c r="P426" s="384"/>
    </row>
    <row r="427" spans="4:16" s="168" customFormat="1" ht="12" customHeight="1">
      <c r="D427" s="398"/>
      <c r="E427" s="398"/>
      <c r="F427" s="398"/>
      <c r="J427" s="209"/>
      <c r="M427"/>
      <c r="P427" s="384"/>
    </row>
    <row r="428" spans="4:16" s="168" customFormat="1" ht="12" customHeight="1">
      <c r="D428" s="398"/>
      <c r="E428" s="398"/>
      <c r="F428" s="398"/>
      <c r="J428" s="209"/>
      <c r="M428"/>
      <c r="P428" s="384"/>
    </row>
    <row r="429" spans="4:16" s="168" customFormat="1" ht="12" customHeight="1">
      <c r="D429" s="398"/>
      <c r="E429" s="398"/>
      <c r="F429" s="398"/>
      <c r="J429" s="209"/>
      <c r="M429"/>
      <c r="P429" s="384"/>
    </row>
    <row r="430" spans="4:16" s="168" customFormat="1" ht="12" customHeight="1">
      <c r="D430" s="398"/>
      <c r="E430" s="398"/>
      <c r="F430" s="398"/>
      <c r="J430" s="209"/>
      <c r="M430"/>
      <c r="P430" s="384"/>
    </row>
    <row r="431" spans="4:16" s="168" customFormat="1" ht="12" customHeight="1">
      <c r="D431" s="398"/>
      <c r="E431" s="398"/>
      <c r="F431" s="398"/>
      <c r="J431" s="209"/>
      <c r="M431"/>
      <c r="P431" s="384"/>
    </row>
    <row r="432" spans="4:16" s="168" customFormat="1" ht="12" customHeight="1">
      <c r="D432" s="398"/>
      <c r="E432" s="398"/>
      <c r="F432" s="398"/>
      <c r="J432" s="209"/>
      <c r="M432"/>
      <c r="P432" s="384"/>
    </row>
    <row r="433" spans="4:16" s="168" customFormat="1" ht="12" customHeight="1">
      <c r="D433" s="398"/>
      <c r="E433" s="398"/>
      <c r="F433" s="398"/>
      <c r="J433" s="209"/>
      <c r="M433"/>
      <c r="P433" s="384"/>
    </row>
    <row r="434" spans="4:16" s="168" customFormat="1" ht="12" customHeight="1">
      <c r="D434" s="398"/>
      <c r="E434" s="398"/>
      <c r="F434" s="398"/>
      <c r="J434" s="209"/>
      <c r="M434"/>
      <c r="P434" s="384"/>
    </row>
    <row r="435" spans="4:16" s="168" customFormat="1" ht="12" customHeight="1">
      <c r="D435" s="398"/>
      <c r="E435" s="398"/>
      <c r="F435" s="398"/>
      <c r="J435" s="209"/>
      <c r="M435"/>
      <c r="P435" s="384"/>
    </row>
    <row r="436" spans="4:16" s="168" customFormat="1" ht="12" customHeight="1">
      <c r="D436" s="398"/>
      <c r="E436" s="398"/>
      <c r="F436" s="398"/>
      <c r="J436" s="209"/>
      <c r="M436"/>
      <c r="P436" s="384"/>
    </row>
    <row r="437" spans="4:16" s="168" customFormat="1" ht="12" customHeight="1">
      <c r="D437" s="398"/>
      <c r="E437" s="398"/>
      <c r="F437" s="398"/>
      <c r="J437" s="209"/>
      <c r="M437"/>
      <c r="P437" s="384"/>
    </row>
    <row r="438" spans="4:16" s="168" customFormat="1" ht="12" customHeight="1">
      <c r="D438" s="398"/>
      <c r="E438" s="398"/>
      <c r="F438" s="398"/>
      <c r="J438" s="209"/>
      <c r="M438"/>
      <c r="P438" s="384"/>
    </row>
    <row r="439" spans="4:16" s="168" customFormat="1" ht="12" customHeight="1">
      <c r="D439" s="398"/>
      <c r="E439" s="398"/>
      <c r="F439" s="398"/>
      <c r="J439" s="209"/>
      <c r="M439"/>
      <c r="P439" s="384"/>
    </row>
    <row r="440" spans="4:16" s="168" customFormat="1" ht="12" customHeight="1">
      <c r="D440" s="398"/>
      <c r="E440" s="398"/>
      <c r="F440" s="398"/>
      <c r="J440" s="209"/>
      <c r="M440"/>
      <c r="P440" s="384"/>
    </row>
    <row r="441" spans="4:16" s="168" customFormat="1" ht="12" customHeight="1">
      <c r="D441" s="398"/>
      <c r="E441" s="398"/>
      <c r="F441" s="398"/>
      <c r="J441" s="209"/>
      <c r="M441"/>
      <c r="P441" s="384"/>
    </row>
    <row r="442" spans="4:16" s="168" customFormat="1" ht="12" customHeight="1">
      <c r="D442" s="398"/>
      <c r="E442" s="398"/>
      <c r="F442" s="398"/>
      <c r="J442" s="209"/>
      <c r="M442"/>
      <c r="P442" s="384"/>
    </row>
    <row r="443" spans="4:16" s="168" customFormat="1" ht="12" customHeight="1">
      <c r="D443" s="398"/>
      <c r="E443" s="398"/>
      <c r="F443" s="398"/>
      <c r="J443" s="209"/>
      <c r="M443"/>
      <c r="P443" s="384"/>
    </row>
    <row r="444" spans="4:16" s="168" customFormat="1" ht="12" customHeight="1">
      <c r="D444" s="398"/>
      <c r="E444" s="398"/>
      <c r="F444" s="398"/>
      <c r="J444" s="209"/>
      <c r="M444"/>
      <c r="P444" s="384"/>
    </row>
    <row r="445" spans="4:16" s="168" customFormat="1" ht="12" customHeight="1">
      <c r="D445" s="398"/>
      <c r="E445" s="398"/>
      <c r="F445" s="398"/>
      <c r="J445" s="209"/>
      <c r="M445"/>
      <c r="P445" s="384"/>
    </row>
    <row r="446" spans="4:16" s="168" customFormat="1" ht="12" customHeight="1">
      <c r="D446" s="398"/>
      <c r="E446" s="398"/>
      <c r="F446" s="398"/>
      <c r="J446" s="209"/>
      <c r="M446"/>
      <c r="P446" s="384"/>
    </row>
    <row r="447" spans="4:16" s="168" customFormat="1" ht="12" customHeight="1">
      <c r="D447" s="398"/>
      <c r="E447" s="398"/>
      <c r="F447" s="398"/>
      <c r="J447" s="209"/>
      <c r="M447"/>
      <c r="P447" s="384"/>
    </row>
    <row r="448" spans="4:16" s="168" customFormat="1" ht="12" customHeight="1">
      <c r="D448" s="398"/>
      <c r="E448" s="398"/>
      <c r="F448" s="398"/>
      <c r="J448" s="209"/>
      <c r="M448"/>
      <c r="P448" s="384"/>
    </row>
    <row r="449" spans="4:16" s="168" customFormat="1" ht="12" customHeight="1">
      <c r="D449" s="398"/>
      <c r="E449" s="398"/>
      <c r="F449" s="398"/>
      <c r="J449" s="209"/>
      <c r="M449"/>
      <c r="P449" s="384"/>
    </row>
    <row r="450" spans="4:16" s="168" customFormat="1" ht="12" customHeight="1">
      <c r="D450" s="398"/>
      <c r="E450" s="398"/>
      <c r="F450" s="398"/>
      <c r="J450" s="209"/>
      <c r="M450"/>
      <c r="P450" s="384"/>
    </row>
    <row r="451" spans="4:16" s="168" customFormat="1" ht="12" customHeight="1">
      <c r="D451" s="398"/>
      <c r="E451" s="398"/>
      <c r="F451" s="398"/>
      <c r="J451" s="209"/>
      <c r="M451"/>
      <c r="P451" s="384"/>
    </row>
    <row r="452" spans="4:16" s="168" customFormat="1" ht="12" customHeight="1">
      <c r="D452" s="398"/>
      <c r="E452" s="398"/>
      <c r="F452" s="398"/>
      <c r="J452" s="209"/>
      <c r="M452"/>
      <c r="P452" s="384"/>
    </row>
    <row r="453" spans="4:16" s="168" customFormat="1" ht="12" customHeight="1">
      <c r="D453" s="398"/>
      <c r="E453" s="398"/>
      <c r="F453" s="398"/>
      <c r="J453" s="209"/>
      <c r="M453"/>
      <c r="P453" s="384"/>
    </row>
    <row r="454" spans="4:16" s="168" customFormat="1" ht="12" customHeight="1">
      <c r="D454" s="398"/>
      <c r="E454" s="398"/>
      <c r="F454" s="398"/>
      <c r="J454" s="209"/>
      <c r="M454"/>
      <c r="P454" s="384"/>
    </row>
    <row r="455" spans="4:16" s="168" customFormat="1" ht="12" customHeight="1">
      <c r="D455" s="398"/>
      <c r="E455" s="398"/>
      <c r="F455" s="398"/>
      <c r="J455" s="209"/>
      <c r="M455"/>
      <c r="P455" s="384"/>
    </row>
    <row r="456" spans="4:16" s="168" customFormat="1" ht="12" customHeight="1">
      <c r="D456" s="398"/>
      <c r="E456" s="398"/>
      <c r="F456" s="398"/>
      <c r="J456" s="209"/>
      <c r="M456"/>
      <c r="P456" s="384"/>
    </row>
    <row r="457" spans="4:16" s="168" customFormat="1" ht="12" customHeight="1">
      <c r="D457" s="398"/>
      <c r="E457" s="398"/>
      <c r="F457" s="398"/>
      <c r="J457" s="209"/>
      <c r="M457"/>
      <c r="P457" s="384"/>
    </row>
    <row r="458" spans="4:16" s="168" customFormat="1" ht="12" customHeight="1">
      <c r="D458" s="398"/>
      <c r="E458" s="398"/>
      <c r="F458" s="398"/>
      <c r="J458" s="209"/>
      <c r="M458"/>
      <c r="P458" s="384"/>
    </row>
    <row r="459" spans="4:16" s="168" customFormat="1" ht="12" customHeight="1">
      <c r="D459" s="398"/>
      <c r="E459" s="398"/>
      <c r="F459" s="398"/>
      <c r="J459" s="209"/>
      <c r="M459"/>
      <c r="P459" s="384"/>
    </row>
    <row r="460" spans="4:16" s="168" customFormat="1" ht="12" customHeight="1">
      <c r="D460" s="398"/>
      <c r="E460" s="398"/>
      <c r="F460" s="398"/>
      <c r="J460" s="209"/>
      <c r="M460"/>
      <c r="P460" s="384"/>
    </row>
    <row r="461" spans="4:16" s="168" customFormat="1" ht="12" customHeight="1">
      <c r="D461" s="398"/>
      <c r="E461" s="398"/>
      <c r="F461" s="398"/>
      <c r="J461" s="209"/>
      <c r="M461"/>
      <c r="P461" s="384"/>
    </row>
    <row r="462" spans="4:16" s="168" customFormat="1" ht="12" customHeight="1">
      <c r="D462" s="398"/>
      <c r="E462" s="398"/>
      <c r="F462" s="398"/>
      <c r="J462" s="209"/>
      <c r="M462"/>
      <c r="P462" s="384"/>
    </row>
    <row r="463" spans="4:16" s="168" customFormat="1" ht="12" customHeight="1">
      <c r="D463" s="398"/>
      <c r="E463" s="398"/>
      <c r="F463" s="398"/>
      <c r="J463" s="209"/>
      <c r="M463"/>
      <c r="P463" s="384"/>
    </row>
    <row r="464" spans="4:16" s="168" customFormat="1" ht="12" customHeight="1">
      <c r="D464" s="398"/>
      <c r="E464" s="398"/>
      <c r="F464" s="398"/>
      <c r="J464" s="209"/>
      <c r="M464"/>
      <c r="P464" s="384"/>
    </row>
    <row r="465" spans="4:16" s="168" customFormat="1" ht="12" customHeight="1">
      <c r="D465" s="398"/>
      <c r="E465" s="398"/>
      <c r="F465" s="398"/>
      <c r="J465" s="209"/>
      <c r="M465"/>
      <c r="P465" s="384"/>
    </row>
    <row r="466" spans="4:16" s="168" customFormat="1" ht="12" customHeight="1">
      <c r="D466" s="398"/>
      <c r="E466" s="398"/>
      <c r="F466" s="398"/>
      <c r="J466" s="209"/>
      <c r="M466"/>
      <c r="P466" s="384"/>
    </row>
    <row r="467" spans="4:16" s="168" customFormat="1" ht="12" customHeight="1">
      <c r="D467" s="398"/>
      <c r="E467" s="398"/>
      <c r="F467" s="398"/>
      <c r="J467" s="209"/>
      <c r="M467"/>
      <c r="P467" s="384"/>
    </row>
    <row r="468" spans="4:16" s="168" customFormat="1" ht="12" customHeight="1">
      <c r="D468" s="398"/>
      <c r="E468" s="398"/>
      <c r="F468" s="398"/>
      <c r="J468" s="209"/>
      <c r="M468"/>
      <c r="P468" s="384"/>
    </row>
    <row r="469" spans="4:16" s="168" customFormat="1" ht="12" customHeight="1">
      <c r="D469" s="398"/>
      <c r="E469" s="398"/>
      <c r="F469" s="398"/>
      <c r="J469" s="209"/>
      <c r="M469"/>
      <c r="P469" s="384"/>
    </row>
    <row r="470" spans="4:16" s="168" customFormat="1" ht="12" customHeight="1">
      <c r="D470" s="398"/>
      <c r="E470" s="398"/>
      <c r="F470" s="398"/>
      <c r="J470" s="209"/>
      <c r="M470"/>
      <c r="P470" s="384"/>
    </row>
    <row r="471" spans="4:16" s="168" customFormat="1" ht="12" customHeight="1">
      <c r="D471" s="398"/>
      <c r="E471" s="398"/>
      <c r="F471" s="398"/>
      <c r="J471" s="209"/>
      <c r="M471"/>
      <c r="P471" s="384"/>
    </row>
    <row r="472" spans="4:16" s="168" customFormat="1" ht="12" customHeight="1">
      <c r="D472" s="398"/>
      <c r="E472" s="398"/>
      <c r="F472" s="398"/>
      <c r="J472" s="209"/>
      <c r="M472"/>
      <c r="P472" s="384"/>
    </row>
    <row r="473" spans="4:16" s="168" customFormat="1" ht="12" customHeight="1">
      <c r="D473" s="398"/>
      <c r="E473" s="398"/>
      <c r="F473" s="398"/>
      <c r="J473" s="209"/>
      <c r="M473"/>
      <c r="P473" s="384"/>
    </row>
    <row r="474" spans="4:16" s="168" customFormat="1" ht="12" customHeight="1">
      <c r="D474" s="398"/>
      <c r="E474" s="398"/>
      <c r="F474" s="398"/>
      <c r="J474" s="209"/>
      <c r="M474"/>
      <c r="P474" s="384"/>
    </row>
    <row r="475" spans="4:16" s="168" customFormat="1" ht="12" customHeight="1">
      <c r="D475" s="398"/>
      <c r="E475" s="398"/>
      <c r="F475" s="398"/>
      <c r="J475" s="209"/>
      <c r="M475"/>
      <c r="P475" s="384"/>
    </row>
    <row r="476" spans="4:16" s="168" customFormat="1" ht="12" customHeight="1">
      <c r="D476" s="398"/>
      <c r="E476" s="398"/>
      <c r="F476" s="398"/>
      <c r="J476" s="209"/>
      <c r="M476"/>
      <c r="P476" s="384"/>
    </row>
    <row r="477" spans="4:16" s="168" customFormat="1" ht="12" customHeight="1">
      <c r="D477" s="398"/>
      <c r="E477" s="398"/>
      <c r="F477" s="398"/>
      <c r="J477" s="209"/>
      <c r="M477"/>
      <c r="P477" s="384"/>
    </row>
    <row r="478" spans="4:16" s="168" customFormat="1" ht="12" customHeight="1">
      <c r="D478" s="398"/>
      <c r="E478" s="398"/>
      <c r="F478" s="398"/>
      <c r="J478" s="209"/>
      <c r="M478"/>
      <c r="P478" s="384"/>
    </row>
    <row r="479" spans="4:16" s="168" customFormat="1" ht="12" customHeight="1">
      <c r="D479" s="398"/>
      <c r="E479" s="398"/>
      <c r="F479" s="398"/>
      <c r="J479" s="209"/>
      <c r="M479"/>
      <c r="P479" s="384"/>
    </row>
    <row r="480" spans="4:16" s="168" customFormat="1" ht="12" customHeight="1">
      <c r="D480" s="398"/>
      <c r="E480" s="398"/>
      <c r="F480" s="398"/>
      <c r="J480" s="209"/>
      <c r="M480"/>
      <c r="P480" s="384"/>
    </row>
    <row r="481" spans="4:16" s="168" customFormat="1" ht="12" customHeight="1">
      <c r="D481" s="398"/>
      <c r="E481" s="398"/>
      <c r="F481" s="398"/>
      <c r="J481" s="209"/>
      <c r="M481"/>
      <c r="P481" s="384"/>
    </row>
    <row r="482" spans="4:16" s="168" customFormat="1" ht="12" customHeight="1">
      <c r="D482" s="398"/>
      <c r="E482" s="398"/>
      <c r="F482" s="398"/>
      <c r="J482" s="209"/>
      <c r="M482"/>
      <c r="P482" s="384"/>
    </row>
    <row r="483" spans="4:16" s="168" customFormat="1" ht="12" customHeight="1">
      <c r="D483" s="398"/>
      <c r="E483" s="398"/>
      <c r="F483" s="398"/>
      <c r="J483" s="209"/>
      <c r="M483"/>
      <c r="P483" s="384"/>
    </row>
    <row r="484" spans="4:16" s="168" customFormat="1" ht="12" customHeight="1">
      <c r="D484" s="398"/>
      <c r="E484" s="398"/>
      <c r="F484" s="398"/>
      <c r="J484" s="209"/>
      <c r="M484"/>
      <c r="P484" s="384"/>
    </row>
    <row r="485" spans="4:16" s="168" customFormat="1" ht="12" customHeight="1">
      <c r="D485" s="398"/>
      <c r="E485" s="398"/>
      <c r="F485" s="398"/>
      <c r="J485" s="209"/>
      <c r="M485"/>
      <c r="P485" s="384"/>
    </row>
    <row r="486" spans="4:16" s="168" customFormat="1" ht="12" customHeight="1">
      <c r="D486" s="398"/>
      <c r="E486" s="398"/>
      <c r="F486" s="398"/>
      <c r="J486" s="209"/>
      <c r="M486"/>
      <c r="P486" s="384"/>
    </row>
    <row r="487" spans="4:16" s="168" customFormat="1" ht="12" customHeight="1">
      <c r="D487" s="398"/>
      <c r="E487" s="398"/>
      <c r="F487" s="398"/>
      <c r="J487" s="209"/>
      <c r="M487"/>
      <c r="P487" s="384"/>
    </row>
    <row r="488" spans="4:16" s="168" customFormat="1" ht="12" customHeight="1">
      <c r="D488" s="398"/>
      <c r="E488" s="398"/>
      <c r="F488" s="398"/>
      <c r="J488" s="209"/>
      <c r="M488"/>
      <c r="P488" s="384"/>
    </row>
    <row r="489" spans="4:16" s="168" customFormat="1" ht="12" customHeight="1">
      <c r="D489" s="398"/>
      <c r="E489" s="398"/>
      <c r="F489" s="398"/>
      <c r="J489" s="209"/>
      <c r="M489"/>
      <c r="P489" s="384"/>
    </row>
    <row r="490" spans="4:16" s="168" customFormat="1" ht="12" customHeight="1">
      <c r="D490" s="398"/>
      <c r="E490" s="398"/>
      <c r="F490" s="398"/>
      <c r="J490" s="209"/>
      <c r="M490"/>
      <c r="P490" s="384"/>
    </row>
    <row r="491" spans="4:16" s="168" customFormat="1" ht="12" customHeight="1">
      <c r="D491" s="398"/>
      <c r="E491" s="398"/>
      <c r="F491" s="398"/>
      <c r="J491" s="209"/>
      <c r="M491"/>
      <c r="P491" s="384"/>
    </row>
    <row r="492" spans="4:16" s="168" customFormat="1" ht="12" customHeight="1">
      <c r="D492" s="398"/>
      <c r="E492" s="398"/>
      <c r="F492" s="398"/>
      <c r="J492" s="209"/>
      <c r="M492"/>
      <c r="P492" s="384"/>
    </row>
    <row r="493" spans="4:16" s="168" customFormat="1" ht="12" customHeight="1">
      <c r="D493" s="398"/>
      <c r="E493" s="398"/>
      <c r="F493" s="398"/>
      <c r="J493" s="209"/>
      <c r="M493"/>
      <c r="P493" s="384"/>
    </row>
    <row r="494" spans="4:16" s="168" customFormat="1" ht="12" customHeight="1">
      <c r="D494" s="398"/>
      <c r="E494" s="398"/>
      <c r="F494" s="398"/>
      <c r="J494" s="209"/>
      <c r="M494"/>
      <c r="P494" s="384"/>
    </row>
    <row r="495" spans="4:16" s="168" customFormat="1" ht="12" customHeight="1">
      <c r="D495" s="398"/>
      <c r="E495" s="398"/>
      <c r="F495" s="398"/>
      <c r="J495" s="209"/>
      <c r="M495"/>
      <c r="P495" s="384"/>
    </row>
    <row r="496" spans="4:16" s="168" customFormat="1" ht="12" customHeight="1">
      <c r="D496" s="398"/>
      <c r="E496" s="398"/>
      <c r="F496" s="398"/>
      <c r="J496" s="209"/>
      <c r="M496"/>
      <c r="P496" s="384"/>
    </row>
    <row r="497" spans="4:16" s="168" customFormat="1" ht="12" customHeight="1">
      <c r="D497" s="398"/>
      <c r="E497" s="398"/>
      <c r="F497" s="398"/>
      <c r="J497" s="209"/>
      <c r="M497"/>
      <c r="P497" s="384"/>
    </row>
    <row r="498" spans="4:16" s="168" customFormat="1" ht="12" customHeight="1">
      <c r="D498" s="398"/>
      <c r="E498" s="398"/>
      <c r="F498" s="398"/>
      <c r="J498" s="209"/>
      <c r="M498"/>
      <c r="P498" s="384"/>
    </row>
    <row r="499" spans="4:16" s="168" customFormat="1" ht="12" customHeight="1">
      <c r="D499" s="398"/>
      <c r="E499" s="398"/>
      <c r="F499" s="398"/>
      <c r="J499" s="209"/>
      <c r="M499"/>
      <c r="P499" s="384"/>
    </row>
    <row r="500" spans="4:16" s="168" customFormat="1" ht="12" customHeight="1">
      <c r="D500" s="398"/>
      <c r="E500" s="398"/>
      <c r="F500" s="398"/>
      <c r="J500" s="209"/>
      <c r="M500"/>
      <c r="P500" s="384"/>
    </row>
    <row r="501" spans="4:16" s="168" customFormat="1" ht="12" customHeight="1">
      <c r="D501" s="398"/>
      <c r="E501" s="398"/>
      <c r="F501" s="398"/>
      <c r="J501" s="209"/>
      <c r="M501"/>
      <c r="P501" s="384"/>
    </row>
    <row r="502" spans="4:16" s="168" customFormat="1" ht="12" customHeight="1">
      <c r="D502" s="398"/>
      <c r="E502" s="398"/>
      <c r="F502" s="398"/>
      <c r="J502" s="209"/>
      <c r="M502"/>
      <c r="P502" s="384"/>
    </row>
    <row r="503" spans="4:16" s="168" customFormat="1" ht="12" customHeight="1">
      <c r="D503" s="398"/>
      <c r="E503" s="398"/>
      <c r="F503" s="398"/>
      <c r="J503" s="209"/>
      <c r="M503"/>
      <c r="P503" s="384"/>
    </row>
    <row r="504" spans="4:16" s="168" customFormat="1" ht="12" customHeight="1">
      <c r="D504" s="398"/>
      <c r="E504" s="398"/>
      <c r="F504" s="398"/>
      <c r="J504" s="209"/>
      <c r="M504"/>
      <c r="P504" s="384"/>
    </row>
    <row r="505" spans="4:16" s="168" customFormat="1" ht="12" customHeight="1">
      <c r="D505" s="398"/>
      <c r="E505" s="398"/>
      <c r="F505" s="398"/>
      <c r="J505" s="209"/>
      <c r="M505"/>
      <c r="P505" s="384"/>
    </row>
    <row r="506" spans="4:16" s="168" customFormat="1" ht="12" customHeight="1">
      <c r="D506" s="398"/>
      <c r="E506" s="398"/>
      <c r="F506" s="398"/>
      <c r="J506" s="209"/>
      <c r="M506"/>
      <c r="P506" s="384"/>
    </row>
    <row r="507" spans="4:16" s="168" customFormat="1" ht="12" customHeight="1">
      <c r="D507" s="398"/>
      <c r="E507" s="398"/>
      <c r="F507" s="398"/>
      <c r="J507" s="209"/>
      <c r="M507"/>
      <c r="P507" s="384"/>
    </row>
    <row r="508" spans="4:16" s="168" customFormat="1" ht="12" customHeight="1">
      <c r="D508" s="398"/>
      <c r="E508" s="398"/>
      <c r="F508" s="398"/>
      <c r="J508" s="209"/>
      <c r="M508"/>
      <c r="P508" s="384"/>
    </row>
    <row r="509" spans="4:16" s="168" customFormat="1" ht="12" customHeight="1">
      <c r="D509" s="398"/>
      <c r="E509" s="398"/>
      <c r="F509" s="398"/>
      <c r="J509" s="209"/>
      <c r="M509"/>
      <c r="P509" s="384"/>
    </row>
    <row r="510" spans="4:16" s="168" customFormat="1" ht="12" customHeight="1">
      <c r="D510" s="398"/>
      <c r="E510" s="398"/>
      <c r="F510" s="398"/>
      <c r="J510" s="209"/>
      <c r="M510"/>
      <c r="P510" s="384"/>
    </row>
    <row r="511" spans="4:16" s="168" customFormat="1" ht="12" customHeight="1">
      <c r="D511" s="398"/>
      <c r="E511" s="398"/>
      <c r="F511" s="398"/>
      <c r="J511" s="209"/>
      <c r="M511"/>
      <c r="P511" s="384"/>
    </row>
    <row r="512" spans="4:16" s="168" customFormat="1" ht="12" customHeight="1">
      <c r="D512" s="398"/>
      <c r="E512" s="398"/>
      <c r="F512" s="398"/>
      <c r="J512" s="209"/>
      <c r="M512"/>
      <c r="P512" s="384"/>
    </row>
    <row r="513" spans="4:16" s="168" customFormat="1" ht="12" customHeight="1">
      <c r="D513" s="398"/>
      <c r="E513" s="398"/>
      <c r="F513" s="398"/>
      <c r="J513" s="209"/>
      <c r="M513"/>
      <c r="P513" s="384"/>
    </row>
    <row r="514" spans="4:16" s="168" customFormat="1" ht="12" customHeight="1">
      <c r="D514" s="398"/>
      <c r="E514" s="398"/>
      <c r="F514" s="398"/>
      <c r="J514" s="209"/>
      <c r="M514"/>
      <c r="P514" s="384"/>
    </row>
    <row r="515" spans="4:16" s="168" customFormat="1" ht="12" customHeight="1">
      <c r="D515" s="398"/>
      <c r="E515" s="398"/>
      <c r="F515" s="398"/>
      <c r="J515" s="209"/>
      <c r="M515"/>
      <c r="P515" s="384"/>
    </row>
    <row r="516" spans="4:16" s="168" customFormat="1" ht="12" customHeight="1">
      <c r="D516" s="398"/>
      <c r="E516" s="398"/>
      <c r="F516" s="398"/>
      <c r="J516" s="209"/>
      <c r="M516"/>
      <c r="P516" s="384"/>
    </row>
    <row r="517" spans="4:16" s="168" customFormat="1" ht="12" customHeight="1">
      <c r="D517" s="398"/>
      <c r="E517" s="398"/>
      <c r="F517" s="398"/>
      <c r="J517" s="209"/>
      <c r="M517"/>
      <c r="P517" s="384"/>
    </row>
    <row r="518" spans="4:16" s="168" customFormat="1" ht="12" customHeight="1">
      <c r="D518" s="398"/>
      <c r="E518" s="398"/>
      <c r="F518" s="398"/>
      <c r="J518" s="209"/>
      <c r="M518"/>
      <c r="P518" s="384"/>
    </row>
    <row r="519" spans="4:16" s="168" customFormat="1" ht="12" customHeight="1">
      <c r="D519" s="398"/>
      <c r="E519" s="398"/>
      <c r="F519" s="398"/>
      <c r="J519" s="209"/>
      <c r="M519"/>
      <c r="P519" s="384"/>
    </row>
    <row r="520" spans="4:16" s="168" customFormat="1" ht="12" customHeight="1">
      <c r="D520" s="398"/>
      <c r="E520" s="398"/>
      <c r="F520" s="398"/>
      <c r="J520" s="209"/>
      <c r="M520"/>
      <c r="P520" s="384"/>
    </row>
    <row r="521" spans="4:16" s="168" customFormat="1" ht="12" customHeight="1">
      <c r="D521" s="398"/>
      <c r="E521" s="398"/>
      <c r="F521" s="398"/>
      <c r="J521" s="209"/>
      <c r="M521"/>
      <c r="P521" s="384"/>
    </row>
    <row r="522" spans="4:16" s="168" customFormat="1" ht="12" customHeight="1">
      <c r="D522" s="398"/>
      <c r="E522" s="398"/>
      <c r="F522" s="398"/>
      <c r="J522" s="209"/>
      <c r="M522"/>
      <c r="P522" s="384"/>
    </row>
    <row r="523" spans="4:16" s="168" customFormat="1" ht="12" customHeight="1">
      <c r="D523" s="398"/>
      <c r="E523" s="398"/>
      <c r="F523" s="398"/>
      <c r="J523" s="209"/>
      <c r="M523"/>
      <c r="P523" s="384"/>
    </row>
    <row r="524" spans="4:16" s="168" customFormat="1" ht="12" customHeight="1">
      <c r="D524" s="398"/>
      <c r="E524" s="398"/>
      <c r="F524" s="398"/>
      <c r="J524" s="209"/>
      <c r="M524"/>
      <c r="P524" s="384"/>
    </row>
    <row r="525" spans="4:16" s="168" customFormat="1" ht="12" customHeight="1">
      <c r="D525" s="398"/>
      <c r="E525" s="398"/>
      <c r="F525" s="398"/>
      <c r="J525" s="209"/>
      <c r="M525"/>
      <c r="P525" s="384"/>
    </row>
    <row r="526" spans="4:16" s="168" customFormat="1" ht="12" customHeight="1">
      <c r="D526" s="398"/>
      <c r="E526" s="398"/>
      <c r="F526" s="398"/>
      <c r="J526" s="209"/>
      <c r="M526"/>
      <c r="P526" s="384"/>
    </row>
    <row r="527" spans="4:16" s="168" customFormat="1" ht="12" customHeight="1">
      <c r="D527" s="398"/>
      <c r="E527" s="398"/>
      <c r="F527" s="398"/>
      <c r="J527" s="209"/>
      <c r="M527"/>
      <c r="P527" s="384"/>
    </row>
    <row r="528" spans="4:16" s="168" customFormat="1" ht="12" customHeight="1">
      <c r="D528" s="398"/>
      <c r="E528" s="398"/>
      <c r="F528" s="398"/>
      <c r="J528" s="209"/>
      <c r="M528"/>
      <c r="P528" s="384"/>
    </row>
    <row r="529" spans="4:16" s="168" customFormat="1" ht="12" customHeight="1">
      <c r="D529" s="398"/>
      <c r="E529" s="398"/>
      <c r="F529" s="398"/>
      <c r="J529" s="209"/>
      <c r="M529"/>
      <c r="P529" s="384"/>
    </row>
    <row r="530" spans="4:16" s="168" customFormat="1" ht="12" customHeight="1">
      <c r="D530" s="398"/>
      <c r="E530" s="398"/>
      <c r="F530" s="398"/>
      <c r="J530" s="209"/>
      <c r="M530"/>
      <c r="P530" s="384"/>
    </row>
    <row r="531" spans="4:16" s="168" customFormat="1" ht="12" customHeight="1">
      <c r="D531" s="398"/>
      <c r="E531" s="398"/>
      <c r="F531" s="398"/>
      <c r="J531" s="209"/>
      <c r="M531"/>
      <c r="P531" s="384"/>
    </row>
    <row r="532" spans="4:16" s="168" customFormat="1" ht="12" customHeight="1">
      <c r="D532" s="398"/>
      <c r="E532" s="398"/>
      <c r="F532" s="398"/>
      <c r="J532" s="209"/>
      <c r="M532"/>
      <c r="P532" s="384"/>
    </row>
    <row r="533" spans="4:16" s="168" customFormat="1" ht="12" customHeight="1">
      <c r="D533" s="398"/>
      <c r="E533" s="398"/>
      <c r="F533" s="398"/>
      <c r="J533" s="209"/>
      <c r="M533"/>
      <c r="P533" s="384"/>
    </row>
    <row r="534" spans="4:16" s="168" customFormat="1" ht="12" customHeight="1">
      <c r="D534" s="398"/>
      <c r="E534" s="398"/>
      <c r="F534" s="398"/>
      <c r="J534" s="209"/>
      <c r="M534"/>
      <c r="P534" s="384"/>
    </row>
    <row r="535" spans="4:16" s="168" customFormat="1" ht="12" customHeight="1">
      <c r="D535" s="398"/>
      <c r="E535" s="398"/>
      <c r="F535" s="398"/>
      <c r="J535" s="209"/>
      <c r="M535"/>
      <c r="P535" s="384"/>
    </row>
    <row r="536" spans="4:16" s="168" customFormat="1" ht="12" customHeight="1">
      <c r="D536" s="398"/>
      <c r="E536" s="398"/>
      <c r="F536" s="398"/>
      <c r="J536" s="209"/>
      <c r="M536"/>
      <c r="P536" s="384"/>
    </row>
    <row r="537" spans="4:16" s="168" customFormat="1" ht="12" customHeight="1">
      <c r="D537" s="398"/>
      <c r="E537" s="398"/>
      <c r="F537" s="398"/>
      <c r="J537" s="209"/>
      <c r="M537"/>
      <c r="P537" s="384"/>
    </row>
    <row r="538" spans="4:16" s="168" customFormat="1" ht="12" customHeight="1">
      <c r="D538" s="398"/>
      <c r="E538" s="398"/>
      <c r="F538" s="398"/>
      <c r="J538" s="209"/>
      <c r="M538"/>
      <c r="P538" s="384"/>
    </row>
    <row r="539" spans="4:16" s="168" customFormat="1" ht="12" customHeight="1">
      <c r="D539" s="398"/>
      <c r="E539" s="398"/>
      <c r="F539" s="398"/>
      <c r="J539" s="209"/>
      <c r="M539"/>
      <c r="P539" s="384"/>
    </row>
    <row r="540" spans="4:16" s="168" customFormat="1" ht="12" customHeight="1">
      <c r="D540" s="398"/>
      <c r="E540" s="398"/>
      <c r="F540" s="398"/>
      <c r="J540" s="209"/>
      <c r="M540"/>
      <c r="P540" s="384"/>
    </row>
    <row r="541" spans="4:16" s="168" customFormat="1" ht="12" customHeight="1">
      <c r="D541" s="398"/>
      <c r="E541" s="398"/>
      <c r="F541" s="398"/>
      <c r="J541" s="209"/>
      <c r="M541"/>
      <c r="P541" s="384"/>
    </row>
    <row r="542" spans="4:16" s="168" customFormat="1" ht="12" customHeight="1">
      <c r="D542" s="398"/>
      <c r="E542" s="398"/>
      <c r="F542" s="398"/>
      <c r="J542" s="209"/>
      <c r="M542"/>
      <c r="P542" s="384"/>
    </row>
    <row r="543" spans="4:16" s="168" customFormat="1" ht="12" customHeight="1">
      <c r="D543" s="398"/>
      <c r="E543" s="398"/>
      <c r="F543" s="398"/>
      <c r="J543" s="209"/>
      <c r="M543"/>
      <c r="P543" s="384"/>
    </row>
    <row r="544" spans="4:16" s="168" customFormat="1" ht="12" customHeight="1">
      <c r="D544" s="398"/>
      <c r="E544" s="398"/>
      <c r="F544" s="398"/>
      <c r="J544" s="209"/>
      <c r="M544"/>
      <c r="P544" s="384"/>
    </row>
    <row r="545" spans="4:16" s="168" customFormat="1" ht="12" customHeight="1">
      <c r="D545" s="398"/>
      <c r="E545" s="398"/>
      <c r="F545" s="398"/>
      <c r="J545" s="209"/>
      <c r="M545"/>
      <c r="P545" s="384"/>
    </row>
    <row r="546" spans="4:16" s="168" customFormat="1" ht="12" customHeight="1">
      <c r="D546" s="398"/>
      <c r="E546" s="398"/>
      <c r="F546" s="398"/>
      <c r="J546" s="209"/>
      <c r="M546"/>
      <c r="P546" s="384"/>
    </row>
    <row r="547" spans="4:16" s="168" customFormat="1" ht="12" customHeight="1">
      <c r="D547" s="398"/>
      <c r="E547" s="398"/>
      <c r="F547" s="398"/>
      <c r="J547" s="209"/>
      <c r="M547"/>
      <c r="P547" s="384"/>
    </row>
    <row r="548" spans="4:16" s="168" customFormat="1" ht="12" customHeight="1">
      <c r="D548" s="398"/>
      <c r="E548" s="398"/>
      <c r="F548" s="398"/>
      <c r="J548" s="209"/>
      <c r="M548"/>
      <c r="P548" s="384"/>
    </row>
    <row r="549" spans="4:16" s="168" customFormat="1" ht="12" customHeight="1">
      <c r="D549" s="398"/>
      <c r="E549" s="398"/>
      <c r="F549" s="398"/>
      <c r="J549" s="209"/>
      <c r="M549"/>
      <c r="P549" s="384"/>
    </row>
    <row r="550" spans="4:16" s="168" customFormat="1" ht="12" customHeight="1">
      <c r="D550" s="398"/>
      <c r="E550" s="398"/>
      <c r="F550" s="398"/>
      <c r="J550" s="209"/>
      <c r="M550"/>
      <c r="P550" s="384"/>
    </row>
    <row r="551" spans="4:16" s="168" customFormat="1" ht="12" customHeight="1">
      <c r="D551" s="398"/>
      <c r="E551" s="398"/>
      <c r="F551" s="398"/>
      <c r="J551" s="209"/>
      <c r="M551"/>
      <c r="P551" s="384"/>
    </row>
    <row r="552" spans="4:16" s="168" customFormat="1" ht="12" customHeight="1">
      <c r="D552" s="398"/>
      <c r="E552" s="398"/>
      <c r="F552" s="398"/>
      <c r="J552" s="209"/>
      <c r="M552"/>
      <c r="P552" s="384"/>
    </row>
    <row r="553" spans="4:16" s="168" customFormat="1" ht="12" customHeight="1">
      <c r="D553" s="398"/>
      <c r="E553" s="398"/>
      <c r="F553" s="398"/>
      <c r="J553" s="209"/>
      <c r="M553"/>
      <c r="P553" s="384"/>
    </row>
    <row r="554" spans="4:16" s="168" customFormat="1" ht="12" customHeight="1">
      <c r="D554" s="398"/>
      <c r="E554" s="398"/>
      <c r="F554" s="398"/>
      <c r="J554" s="209"/>
      <c r="M554"/>
      <c r="P554" s="384"/>
    </row>
    <row r="555" spans="4:16" s="168" customFormat="1" ht="12" customHeight="1">
      <c r="D555" s="398"/>
      <c r="E555" s="398"/>
      <c r="F555" s="398"/>
      <c r="J555" s="209"/>
      <c r="M555"/>
      <c r="P555" s="384"/>
    </row>
    <row r="556" spans="4:16" s="168" customFormat="1" ht="12" customHeight="1">
      <c r="D556" s="398"/>
      <c r="E556" s="398"/>
      <c r="F556" s="398"/>
      <c r="J556" s="209"/>
      <c r="M556"/>
      <c r="P556" s="384"/>
    </row>
    <row r="557" spans="4:16" s="168" customFormat="1" ht="12" customHeight="1">
      <c r="D557" s="398"/>
      <c r="E557" s="398"/>
      <c r="F557" s="398"/>
      <c r="J557" s="209"/>
      <c r="M557"/>
      <c r="P557" s="384"/>
    </row>
    <row r="558" spans="4:16" s="168" customFormat="1" ht="12" customHeight="1">
      <c r="D558" s="398"/>
      <c r="E558" s="398"/>
      <c r="F558" s="398"/>
      <c r="J558" s="209"/>
      <c r="M558"/>
      <c r="P558" s="384"/>
    </row>
    <row r="559" spans="4:16" s="168" customFormat="1" ht="12" customHeight="1">
      <c r="D559" s="398"/>
      <c r="E559" s="398"/>
      <c r="F559" s="398"/>
      <c r="J559" s="209"/>
      <c r="M559"/>
      <c r="P559" s="384"/>
    </row>
    <row r="560" spans="4:16" s="168" customFormat="1" ht="12" customHeight="1">
      <c r="D560" s="398"/>
      <c r="E560" s="398"/>
      <c r="F560" s="398"/>
      <c r="J560" s="209"/>
      <c r="M560"/>
      <c r="P560" s="384"/>
    </row>
    <row r="561" spans="4:16" s="168" customFormat="1" ht="12" customHeight="1">
      <c r="D561" s="398"/>
      <c r="E561" s="398"/>
      <c r="F561" s="398"/>
      <c r="J561" s="209"/>
      <c r="M561"/>
      <c r="P561" s="384"/>
    </row>
    <row r="562" spans="4:16" s="168" customFormat="1" ht="12" customHeight="1">
      <c r="D562" s="398"/>
      <c r="E562" s="398"/>
      <c r="F562" s="398"/>
      <c r="J562" s="209"/>
      <c r="M562"/>
      <c r="P562" s="384"/>
    </row>
    <row r="563" spans="4:16" s="168" customFormat="1" ht="12" customHeight="1">
      <c r="D563" s="398"/>
      <c r="E563" s="398"/>
      <c r="F563" s="398"/>
      <c r="J563" s="209"/>
      <c r="M563"/>
      <c r="P563" s="384"/>
    </row>
    <row r="564" spans="4:16" s="168" customFormat="1" ht="12" customHeight="1">
      <c r="D564" s="398"/>
      <c r="E564" s="398"/>
      <c r="F564" s="398"/>
      <c r="J564" s="209"/>
      <c r="M564"/>
      <c r="P564" s="384"/>
    </row>
    <row r="565" spans="4:16" s="168" customFormat="1" ht="12" customHeight="1">
      <c r="D565" s="398"/>
      <c r="E565" s="398"/>
      <c r="F565" s="398"/>
      <c r="J565" s="209"/>
      <c r="M565"/>
      <c r="P565" s="384"/>
    </row>
    <row r="566" spans="4:16" s="168" customFormat="1" ht="12" customHeight="1">
      <c r="D566" s="398"/>
      <c r="E566" s="398"/>
      <c r="F566" s="398"/>
      <c r="J566" s="209"/>
      <c r="M566"/>
      <c r="P566" s="384"/>
    </row>
    <row r="567" spans="4:16" s="168" customFormat="1" ht="12" customHeight="1">
      <c r="D567" s="398"/>
      <c r="E567" s="398"/>
      <c r="F567" s="398"/>
      <c r="J567" s="209"/>
      <c r="M567"/>
      <c r="P567" s="384"/>
    </row>
    <row r="568" spans="4:16" s="168" customFormat="1" ht="12" customHeight="1">
      <c r="D568" s="398"/>
      <c r="E568" s="398"/>
      <c r="F568" s="398"/>
      <c r="J568" s="209"/>
      <c r="M568"/>
      <c r="P568" s="384"/>
    </row>
    <row r="569" spans="4:16" s="168" customFormat="1" ht="12" customHeight="1">
      <c r="D569" s="398"/>
      <c r="E569" s="398"/>
      <c r="F569" s="398"/>
      <c r="J569" s="209"/>
      <c r="M569"/>
      <c r="P569" s="384"/>
    </row>
    <row r="570" spans="4:16" s="168" customFormat="1" ht="12" customHeight="1">
      <c r="D570" s="398"/>
      <c r="E570" s="398"/>
      <c r="F570" s="398"/>
      <c r="J570" s="209"/>
      <c r="M570"/>
      <c r="P570" s="384"/>
    </row>
    <row r="571" spans="4:16" s="168" customFormat="1" ht="12" customHeight="1">
      <c r="D571" s="398"/>
      <c r="E571" s="398"/>
      <c r="F571" s="398"/>
      <c r="J571" s="209"/>
      <c r="M571"/>
      <c r="P571" s="384"/>
    </row>
    <row r="572" spans="4:16" s="168" customFormat="1" ht="12" customHeight="1">
      <c r="D572" s="398"/>
      <c r="E572" s="398"/>
      <c r="F572" s="398"/>
      <c r="J572" s="209"/>
      <c r="M572"/>
      <c r="P572" s="384"/>
    </row>
    <row r="573" spans="4:16" s="168" customFormat="1" ht="12" customHeight="1">
      <c r="D573" s="398"/>
      <c r="E573" s="398"/>
      <c r="F573" s="398"/>
      <c r="J573" s="209"/>
      <c r="M573"/>
      <c r="P573" s="384"/>
    </row>
    <row r="574" spans="4:16" s="168" customFormat="1" ht="12" customHeight="1">
      <c r="D574" s="398"/>
      <c r="E574" s="398"/>
      <c r="F574" s="398"/>
      <c r="J574" s="209"/>
      <c r="M574"/>
      <c r="P574" s="384"/>
    </row>
    <row r="575" spans="4:16" s="168" customFormat="1" ht="12" customHeight="1">
      <c r="D575" s="398"/>
      <c r="E575" s="398"/>
      <c r="F575" s="398"/>
      <c r="J575" s="209"/>
      <c r="M575"/>
      <c r="P575" s="384"/>
    </row>
    <row r="576" spans="4:16" s="168" customFormat="1" ht="12" customHeight="1">
      <c r="D576" s="398"/>
      <c r="E576" s="398"/>
      <c r="F576" s="398"/>
      <c r="J576" s="209"/>
      <c r="M576"/>
      <c r="P576" s="384"/>
    </row>
    <row r="577" spans="4:16" s="168" customFormat="1" ht="12" customHeight="1">
      <c r="D577" s="398"/>
      <c r="E577" s="398"/>
      <c r="F577" s="398"/>
      <c r="J577" s="209"/>
      <c r="M577"/>
      <c r="P577" s="384"/>
    </row>
    <row r="578" spans="4:16" s="168" customFormat="1" ht="12" customHeight="1">
      <c r="D578" s="398"/>
      <c r="E578" s="398"/>
      <c r="F578" s="398"/>
      <c r="J578" s="209"/>
      <c r="M578"/>
      <c r="P578" s="384"/>
    </row>
    <row r="579" spans="4:16" s="168" customFormat="1" ht="12" customHeight="1">
      <c r="D579" s="398"/>
      <c r="E579" s="398"/>
      <c r="F579" s="398"/>
      <c r="J579" s="209"/>
      <c r="M579"/>
      <c r="P579" s="384"/>
    </row>
    <row r="580" spans="4:16" s="168" customFormat="1" ht="12" customHeight="1">
      <c r="D580" s="398"/>
      <c r="E580" s="398"/>
      <c r="F580" s="398"/>
      <c r="J580" s="209"/>
      <c r="M580"/>
      <c r="P580" s="384"/>
    </row>
    <row r="581" spans="4:16" s="168" customFormat="1" ht="12" customHeight="1">
      <c r="D581" s="398"/>
      <c r="E581" s="398"/>
      <c r="F581" s="398"/>
      <c r="J581" s="209"/>
      <c r="M581"/>
      <c r="P581" s="384"/>
    </row>
    <row r="582" spans="4:16" s="168" customFormat="1" ht="12" customHeight="1">
      <c r="D582" s="398"/>
      <c r="E582" s="398"/>
      <c r="F582" s="398"/>
      <c r="J582" s="209"/>
      <c r="M582"/>
      <c r="P582" s="384"/>
    </row>
    <row r="583" spans="4:16" s="168" customFormat="1" ht="12" customHeight="1">
      <c r="D583" s="398"/>
      <c r="E583" s="398"/>
      <c r="F583" s="398"/>
      <c r="J583" s="209"/>
      <c r="M583"/>
      <c r="P583" s="384"/>
    </row>
    <row r="584" spans="4:16" s="168" customFormat="1" ht="12" customHeight="1">
      <c r="D584" s="398"/>
      <c r="E584" s="398"/>
      <c r="F584" s="398"/>
      <c r="J584" s="209"/>
      <c r="M584"/>
      <c r="P584" s="384"/>
    </row>
    <row r="585" spans="4:16" s="168" customFormat="1" ht="12" customHeight="1">
      <c r="D585" s="398"/>
      <c r="E585" s="398"/>
      <c r="F585" s="398"/>
      <c r="J585" s="209"/>
      <c r="M585"/>
      <c r="P585" s="384"/>
    </row>
    <row r="586" spans="4:16" s="168" customFormat="1" ht="12" customHeight="1">
      <c r="D586" s="398"/>
      <c r="E586" s="398"/>
      <c r="F586" s="398"/>
      <c r="J586" s="209"/>
      <c r="M586"/>
      <c r="P586" s="384"/>
    </row>
    <row r="587" spans="4:16" s="168" customFormat="1" ht="12" customHeight="1">
      <c r="D587" s="398"/>
      <c r="E587" s="398"/>
      <c r="F587" s="398"/>
      <c r="J587" s="209"/>
      <c r="M587"/>
      <c r="P587" s="384"/>
    </row>
    <row r="588" spans="4:16" s="168" customFormat="1" ht="12" customHeight="1">
      <c r="D588" s="398"/>
      <c r="E588" s="398"/>
      <c r="F588" s="398"/>
      <c r="J588" s="209"/>
      <c r="M588"/>
      <c r="P588" s="384"/>
    </row>
    <row r="589" spans="4:16" s="168" customFormat="1" ht="12" customHeight="1">
      <c r="D589" s="398"/>
      <c r="E589" s="398"/>
      <c r="F589" s="398"/>
      <c r="J589" s="209"/>
      <c r="M589"/>
      <c r="P589" s="384"/>
    </row>
    <row r="590" spans="4:16" s="168" customFormat="1" ht="12" customHeight="1">
      <c r="D590" s="398"/>
      <c r="E590" s="398"/>
      <c r="F590" s="398"/>
      <c r="J590" s="209"/>
      <c r="M590"/>
      <c r="P590" s="384"/>
    </row>
    <row r="591" spans="4:16" s="168" customFormat="1" ht="12" customHeight="1">
      <c r="D591" s="398"/>
      <c r="E591" s="398"/>
      <c r="F591" s="398"/>
      <c r="J591" s="209"/>
      <c r="M591"/>
      <c r="P591" s="384"/>
    </row>
    <row r="592" spans="4:16" s="168" customFormat="1" ht="12" customHeight="1">
      <c r="D592" s="398"/>
      <c r="E592" s="398"/>
      <c r="F592" s="398"/>
      <c r="J592" s="209"/>
      <c r="M592"/>
      <c r="P592" s="384"/>
    </row>
    <row r="593" spans="4:16" s="168" customFormat="1" ht="12" customHeight="1">
      <c r="D593" s="398"/>
      <c r="E593" s="398"/>
      <c r="F593" s="398"/>
      <c r="J593" s="209"/>
      <c r="M593"/>
      <c r="P593" s="384"/>
    </row>
    <row r="594" spans="4:16" s="168" customFormat="1" ht="12" customHeight="1">
      <c r="D594" s="398"/>
      <c r="E594" s="398"/>
      <c r="F594" s="398"/>
      <c r="J594" s="209"/>
      <c r="M594"/>
      <c r="P594" s="384"/>
    </row>
    <row r="595" spans="4:16" s="168" customFormat="1" ht="12" customHeight="1">
      <c r="D595" s="398"/>
      <c r="E595" s="398"/>
      <c r="F595" s="398"/>
      <c r="J595" s="209"/>
      <c r="M595"/>
      <c r="P595" s="384"/>
    </row>
    <row r="596" spans="4:16" s="168" customFormat="1" ht="12" customHeight="1">
      <c r="D596" s="398"/>
      <c r="E596" s="398"/>
      <c r="F596" s="398"/>
      <c r="J596" s="209"/>
      <c r="M596"/>
      <c r="P596" s="384"/>
    </row>
    <row r="597" spans="4:16" s="168" customFormat="1" ht="12" customHeight="1">
      <c r="D597" s="398"/>
      <c r="E597" s="398"/>
      <c r="F597" s="398"/>
      <c r="J597" s="209"/>
      <c r="M597"/>
      <c r="P597" s="384"/>
    </row>
    <row r="598" spans="4:16" s="168" customFormat="1" ht="12" customHeight="1">
      <c r="D598" s="398"/>
      <c r="E598" s="398"/>
      <c r="F598" s="398"/>
      <c r="J598" s="209"/>
      <c r="M598"/>
      <c r="P598" s="384"/>
    </row>
    <row r="599" spans="4:16" s="168" customFormat="1" ht="12" customHeight="1">
      <c r="D599" s="398"/>
      <c r="E599" s="398"/>
      <c r="F599" s="398"/>
      <c r="J599" s="209"/>
      <c r="M599"/>
      <c r="P599" s="384"/>
    </row>
    <row r="600" spans="4:16" s="168" customFormat="1" ht="12" customHeight="1">
      <c r="D600" s="398"/>
      <c r="E600" s="398"/>
      <c r="F600" s="398"/>
      <c r="J600" s="209"/>
      <c r="M600"/>
      <c r="P600" s="384"/>
    </row>
    <row r="601" spans="4:16" s="168" customFormat="1" ht="12" customHeight="1">
      <c r="D601" s="398"/>
      <c r="E601" s="398"/>
      <c r="F601" s="398"/>
      <c r="J601" s="209"/>
      <c r="M601"/>
      <c r="P601" s="384"/>
    </row>
    <row r="602" spans="4:16" s="168" customFormat="1" ht="12" customHeight="1">
      <c r="D602" s="398"/>
      <c r="E602" s="398"/>
      <c r="F602" s="398"/>
      <c r="J602" s="209"/>
      <c r="M602"/>
      <c r="P602" s="384"/>
    </row>
    <row r="603" spans="4:16" s="168" customFormat="1" ht="12" customHeight="1">
      <c r="D603" s="398"/>
      <c r="E603" s="398"/>
      <c r="F603" s="398"/>
      <c r="J603" s="209"/>
      <c r="M603"/>
      <c r="P603" s="384"/>
    </row>
    <row r="604" spans="4:16" s="168" customFormat="1" ht="12" customHeight="1">
      <c r="D604" s="398"/>
      <c r="E604" s="398"/>
      <c r="F604" s="398"/>
      <c r="J604" s="209"/>
      <c r="M604"/>
      <c r="P604" s="384"/>
    </row>
    <row r="605" spans="4:16" s="168" customFormat="1" ht="12" customHeight="1">
      <c r="D605" s="398"/>
      <c r="E605" s="398"/>
      <c r="F605" s="398"/>
      <c r="J605" s="209"/>
      <c r="M605"/>
      <c r="P605" s="384"/>
    </row>
    <row r="606" spans="4:16" s="168" customFormat="1" ht="12" customHeight="1">
      <c r="D606" s="398"/>
      <c r="E606" s="398"/>
      <c r="F606" s="398"/>
      <c r="J606" s="209"/>
      <c r="M606"/>
      <c r="P606" s="384"/>
    </row>
    <row r="607" spans="4:16" s="168" customFormat="1" ht="12" customHeight="1">
      <c r="D607" s="398"/>
      <c r="E607" s="398"/>
      <c r="F607" s="398"/>
      <c r="J607" s="209"/>
      <c r="M607"/>
      <c r="P607" s="384"/>
    </row>
    <row r="608" spans="4:16" s="168" customFormat="1" ht="12" customHeight="1">
      <c r="D608" s="398"/>
      <c r="E608" s="398"/>
      <c r="F608" s="398"/>
      <c r="J608" s="209"/>
      <c r="M608"/>
      <c r="P608" s="384"/>
    </row>
    <row r="609" spans="4:16" s="168" customFormat="1" ht="12" customHeight="1">
      <c r="D609" s="398"/>
      <c r="E609" s="398"/>
      <c r="F609" s="398"/>
      <c r="J609" s="209"/>
      <c r="M609"/>
      <c r="P609" s="384"/>
    </row>
    <row r="610" spans="4:16" s="168" customFormat="1" ht="12" customHeight="1">
      <c r="D610" s="398"/>
      <c r="E610" s="398"/>
      <c r="F610" s="398"/>
      <c r="J610" s="209"/>
      <c r="M610"/>
      <c r="P610" s="384"/>
    </row>
    <row r="611" spans="4:16" s="168" customFormat="1" ht="12" customHeight="1">
      <c r="D611" s="398"/>
      <c r="E611" s="398"/>
      <c r="F611" s="398"/>
      <c r="J611" s="209"/>
      <c r="M611"/>
      <c r="P611" s="384"/>
    </row>
    <row r="612" spans="4:16" s="168" customFormat="1" ht="12" customHeight="1">
      <c r="D612" s="398"/>
      <c r="E612" s="398"/>
      <c r="F612" s="398"/>
      <c r="J612" s="209"/>
      <c r="M612"/>
      <c r="P612" s="384"/>
    </row>
    <row r="613" spans="4:16" s="168" customFormat="1" ht="12" customHeight="1">
      <c r="D613" s="398"/>
      <c r="E613" s="398"/>
      <c r="F613" s="398"/>
      <c r="J613" s="209"/>
      <c r="M613"/>
      <c r="P613" s="384"/>
    </row>
    <row r="614" spans="4:16" s="168" customFormat="1" ht="12" customHeight="1">
      <c r="D614" s="398"/>
      <c r="E614" s="398"/>
      <c r="F614" s="398"/>
      <c r="J614" s="209"/>
      <c r="M614"/>
      <c r="P614" s="384"/>
    </row>
    <row r="615" spans="4:16" s="168" customFormat="1" ht="12" customHeight="1">
      <c r="D615" s="398"/>
      <c r="E615" s="398"/>
      <c r="F615" s="398"/>
      <c r="J615" s="209"/>
      <c r="M615"/>
      <c r="P615" s="384"/>
    </row>
    <row r="616" spans="4:16" s="168" customFormat="1" ht="12" customHeight="1">
      <c r="D616" s="398"/>
      <c r="E616" s="398"/>
      <c r="F616" s="398"/>
      <c r="J616" s="209"/>
      <c r="M616"/>
      <c r="P616" s="384"/>
    </row>
    <row r="617" spans="4:16" s="168" customFormat="1" ht="12" customHeight="1">
      <c r="D617" s="398"/>
      <c r="E617" s="398"/>
      <c r="F617" s="398"/>
      <c r="J617" s="209"/>
      <c r="M617"/>
      <c r="P617" s="384"/>
    </row>
    <row r="618" spans="4:16" s="168" customFormat="1" ht="12" customHeight="1">
      <c r="D618" s="398"/>
      <c r="E618" s="398"/>
      <c r="F618" s="398"/>
      <c r="J618" s="209"/>
      <c r="M618"/>
      <c r="P618" s="384"/>
    </row>
    <row r="619" spans="4:16" s="168" customFormat="1" ht="12" customHeight="1">
      <c r="D619" s="398"/>
      <c r="E619" s="398"/>
      <c r="F619" s="398"/>
      <c r="J619" s="209"/>
      <c r="M619"/>
      <c r="P619" s="384"/>
    </row>
    <row r="620" spans="4:16" s="168" customFormat="1" ht="12" customHeight="1">
      <c r="D620" s="398"/>
      <c r="E620" s="398"/>
      <c r="F620" s="398"/>
      <c r="J620" s="209"/>
      <c r="M620"/>
      <c r="P620" s="384"/>
    </row>
    <row r="621" spans="4:16" s="168" customFormat="1" ht="12" customHeight="1">
      <c r="D621" s="398"/>
      <c r="E621" s="398"/>
      <c r="F621" s="398"/>
      <c r="J621" s="209"/>
      <c r="M621"/>
      <c r="P621" s="384"/>
    </row>
    <row r="622" spans="4:16" s="168" customFormat="1" ht="12" customHeight="1">
      <c r="D622" s="398"/>
      <c r="E622" s="398"/>
      <c r="F622" s="398"/>
      <c r="J622" s="209"/>
      <c r="M622"/>
      <c r="P622" s="384"/>
    </row>
    <row r="623" spans="4:16" s="168" customFormat="1" ht="12" customHeight="1">
      <c r="D623" s="398"/>
      <c r="E623" s="398"/>
      <c r="F623" s="398"/>
      <c r="J623" s="209"/>
      <c r="M623"/>
      <c r="P623" s="384"/>
    </row>
    <row r="624" spans="4:16" s="168" customFormat="1" ht="12" customHeight="1">
      <c r="D624" s="398"/>
      <c r="E624" s="398"/>
      <c r="F624" s="398"/>
      <c r="J624" s="209"/>
      <c r="M624"/>
      <c r="P624" s="384"/>
    </row>
    <row r="625" spans="4:16" s="168" customFormat="1" ht="12" customHeight="1">
      <c r="D625" s="398"/>
      <c r="E625" s="398"/>
      <c r="F625" s="398"/>
      <c r="J625" s="209"/>
      <c r="M625"/>
      <c r="P625" s="384"/>
    </row>
    <row r="626" spans="4:16" s="168" customFormat="1" ht="12" customHeight="1">
      <c r="D626" s="398"/>
      <c r="E626" s="398"/>
      <c r="F626" s="398"/>
      <c r="J626" s="209"/>
      <c r="M626"/>
      <c r="P626" s="384"/>
    </row>
    <row r="627" spans="4:16" s="168" customFormat="1" ht="12" customHeight="1">
      <c r="D627" s="398"/>
      <c r="E627" s="398"/>
      <c r="F627" s="398"/>
      <c r="J627" s="209"/>
      <c r="M627"/>
      <c r="P627" s="384"/>
    </row>
    <row r="628" spans="4:16" s="168" customFormat="1" ht="12" customHeight="1">
      <c r="D628" s="398"/>
      <c r="E628" s="398"/>
      <c r="F628" s="398"/>
      <c r="J628" s="209"/>
      <c r="M628"/>
      <c r="P628" s="384"/>
    </row>
    <row r="629" spans="4:16" s="168" customFormat="1" ht="12" customHeight="1">
      <c r="D629" s="398"/>
      <c r="E629" s="398"/>
      <c r="F629" s="398"/>
      <c r="J629" s="209"/>
      <c r="M629"/>
      <c r="P629" s="384"/>
    </row>
    <row r="630" spans="4:16" s="168" customFormat="1" ht="12" customHeight="1">
      <c r="D630" s="398"/>
      <c r="E630" s="398"/>
      <c r="F630" s="398"/>
      <c r="J630" s="209"/>
      <c r="M630"/>
      <c r="P630" s="384"/>
    </row>
    <row r="631" spans="4:16" s="168" customFormat="1" ht="12" customHeight="1">
      <c r="D631" s="398"/>
      <c r="E631" s="398"/>
      <c r="F631" s="398"/>
      <c r="J631" s="209"/>
      <c r="M631"/>
      <c r="P631" s="384"/>
    </row>
    <row r="632" spans="4:16" s="168" customFormat="1" ht="12" customHeight="1">
      <c r="D632" s="398"/>
      <c r="E632" s="398"/>
      <c r="F632" s="398"/>
      <c r="J632" s="209"/>
      <c r="M632"/>
      <c r="P632" s="384"/>
    </row>
    <row r="633" spans="4:16" s="168" customFormat="1" ht="12" customHeight="1">
      <c r="D633" s="398"/>
      <c r="E633" s="398"/>
      <c r="F633" s="398"/>
      <c r="J633" s="209"/>
      <c r="M633"/>
      <c r="P633" s="384"/>
    </row>
    <row r="634" spans="4:16" s="168" customFormat="1" ht="12" customHeight="1">
      <c r="D634" s="398"/>
      <c r="E634" s="398"/>
      <c r="F634" s="398"/>
      <c r="J634" s="209"/>
      <c r="M634"/>
      <c r="P634" s="384"/>
    </row>
    <row r="635" spans="4:16" s="168" customFormat="1" ht="12" customHeight="1">
      <c r="D635" s="398"/>
      <c r="E635" s="398"/>
      <c r="F635" s="398"/>
      <c r="J635" s="209"/>
      <c r="M635"/>
      <c r="P635" s="384"/>
    </row>
    <row r="636" spans="4:16" s="168" customFormat="1" ht="12" customHeight="1">
      <c r="D636" s="398"/>
      <c r="E636" s="398"/>
      <c r="F636" s="398"/>
      <c r="J636" s="209"/>
      <c r="M636"/>
      <c r="P636" s="384"/>
    </row>
    <row r="637" spans="4:16" s="168" customFormat="1" ht="12" customHeight="1">
      <c r="D637" s="398"/>
      <c r="E637" s="398"/>
      <c r="F637" s="398"/>
      <c r="J637" s="209"/>
      <c r="M637"/>
      <c r="P637" s="384"/>
    </row>
    <row r="638" spans="4:16" s="168" customFormat="1" ht="12" customHeight="1">
      <c r="D638" s="398"/>
      <c r="E638" s="398"/>
      <c r="F638" s="398"/>
      <c r="J638" s="209"/>
      <c r="M638"/>
      <c r="P638" s="384"/>
    </row>
    <row r="639" spans="4:16" s="168" customFormat="1" ht="12" customHeight="1">
      <c r="D639" s="398"/>
      <c r="E639" s="398"/>
      <c r="F639" s="398"/>
      <c r="J639" s="209"/>
      <c r="M639"/>
      <c r="P639" s="384"/>
    </row>
    <row r="640" spans="4:16" s="168" customFormat="1" ht="12" customHeight="1">
      <c r="D640" s="398"/>
      <c r="E640" s="398"/>
      <c r="F640" s="398"/>
      <c r="J640" s="209"/>
      <c r="M640"/>
      <c r="P640" s="384"/>
    </row>
    <row r="641" spans="4:16" s="168" customFormat="1" ht="12" customHeight="1">
      <c r="D641" s="398"/>
      <c r="E641" s="398"/>
      <c r="F641" s="398"/>
      <c r="J641" s="209"/>
      <c r="M641"/>
      <c r="P641" s="384"/>
    </row>
    <row r="642" spans="4:16" s="168" customFormat="1" ht="12" customHeight="1">
      <c r="D642" s="398"/>
      <c r="E642" s="398"/>
      <c r="F642" s="398"/>
      <c r="J642" s="209"/>
      <c r="M642"/>
      <c r="P642" s="384"/>
    </row>
    <row r="643" spans="4:16" s="168" customFormat="1" ht="12" customHeight="1">
      <c r="D643" s="398"/>
      <c r="E643" s="398"/>
      <c r="F643" s="398"/>
      <c r="J643" s="209"/>
      <c r="M643"/>
      <c r="P643" s="384"/>
    </row>
    <row r="644" spans="4:16" s="168" customFormat="1" ht="12" customHeight="1">
      <c r="D644" s="398"/>
      <c r="E644" s="398"/>
      <c r="F644" s="398"/>
      <c r="J644" s="209"/>
      <c r="M644"/>
      <c r="P644" s="384"/>
    </row>
    <row r="645" spans="4:16" s="168" customFormat="1" ht="12" customHeight="1">
      <c r="D645" s="398"/>
      <c r="E645" s="398"/>
      <c r="F645" s="398"/>
      <c r="J645" s="209"/>
      <c r="M645"/>
      <c r="P645" s="384"/>
    </row>
    <row r="646" spans="4:16" s="168" customFormat="1" ht="12" customHeight="1">
      <c r="D646" s="398"/>
      <c r="E646" s="398"/>
      <c r="F646" s="398"/>
      <c r="J646" s="209"/>
      <c r="M646"/>
      <c r="P646" s="384"/>
    </row>
    <row r="647" spans="4:16" s="168" customFormat="1" ht="12" customHeight="1">
      <c r="D647" s="398"/>
      <c r="E647" s="398"/>
      <c r="F647" s="398"/>
      <c r="J647" s="209"/>
      <c r="M647"/>
      <c r="P647" s="384"/>
    </row>
    <row r="648" spans="4:16" s="168" customFormat="1" ht="12" customHeight="1">
      <c r="D648" s="398"/>
      <c r="E648" s="398"/>
      <c r="F648" s="398"/>
      <c r="J648" s="209"/>
      <c r="M648"/>
      <c r="P648" s="384"/>
    </row>
    <row r="649" spans="4:16" s="168" customFormat="1" ht="12" customHeight="1">
      <c r="D649" s="398"/>
      <c r="E649" s="398"/>
      <c r="F649" s="398"/>
      <c r="J649" s="209"/>
      <c r="M649"/>
      <c r="P649" s="384"/>
    </row>
    <row r="650" spans="4:16" s="168" customFormat="1" ht="12" customHeight="1">
      <c r="D650" s="398"/>
      <c r="E650" s="398"/>
      <c r="F650" s="398"/>
      <c r="J650" s="209"/>
      <c r="M650"/>
      <c r="P650" s="384"/>
    </row>
    <row r="651" spans="4:16" s="168" customFormat="1" ht="12" customHeight="1">
      <c r="D651" s="398"/>
      <c r="E651" s="398"/>
      <c r="F651" s="398"/>
      <c r="J651" s="209"/>
      <c r="M651"/>
      <c r="P651" s="384"/>
    </row>
    <row r="652" spans="4:16" s="168" customFormat="1" ht="12" customHeight="1">
      <c r="D652" s="398"/>
      <c r="E652" s="398"/>
      <c r="F652" s="398"/>
      <c r="J652" s="209"/>
      <c r="M652"/>
      <c r="P652" s="384"/>
    </row>
    <row r="653" spans="4:16" s="168" customFormat="1" ht="12" customHeight="1">
      <c r="D653" s="398"/>
      <c r="E653" s="398"/>
      <c r="F653" s="398"/>
      <c r="J653" s="209"/>
      <c r="M653"/>
      <c r="P653" s="384"/>
    </row>
    <row r="654" spans="4:16" s="168" customFormat="1" ht="12" customHeight="1">
      <c r="D654" s="398"/>
      <c r="E654" s="398"/>
      <c r="F654" s="398"/>
      <c r="J654" s="209"/>
      <c r="M654"/>
      <c r="P654" s="384"/>
    </row>
    <row r="655" spans="4:16" s="168" customFormat="1" ht="12" customHeight="1">
      <c r="D655" s="398"/>
      <c r="E655" s="398"/>
      <c r="F655" s="398"/>
      <c r="J655" s="209"/>
      <c r="M655"/>
      <c r="P655" s="384"/>
    </row>
    <row r="656" spans="4:16" s="168" customFormat="1" ht="12" customHeight="1">
      <c r="D656" s="398"/>
      <c r="E656" s="398"/>
      <c r="F656" s="398"/>
      <c r="J656" s="209"/>
      <c r="M656"/>
      <c r="P656" s="384"/>
    </row>
    <row r="657" spans="4:16" s="168" customFormat="1" ht="12" customHeight="1">
      <c r="D657" s="398"/>
      <c r="E657" s="398"/>
      <c r="F657" s="398"/>
      <c r="J657" s="209"/>
      <c r="M657"/>
      <c r="P657" s="384"/>
    </row>
    <row r="658" spans="4:16" s="168" customFormat="1" ht="12" customHeight="1">
      <c r="D658" s="398"/>
      <c r="E658" s="398"/>
      <c r="F658" s="398"/>
      <c r="J658" s="209"/>
      <c r="M658"/>
      <c r="P658" s="384"/>
    </row>
    <row r="659" spans="4:16" s="168" customFormat="1" ht="12" customHeight="1">
      <c r="D659" s="398"/>
      <c r="E659" s="398"/>
      <c r="F659" s="398"/>
      <c r="J659" s="209"/>
      <c r="M659"/>
      <c r="P659" s="384"/>
    </row>
    <row r="660" spans="4:16" s="168" customFormat="1" ht="12" customHeight="1">
      <c r="D660" s="398"/>
      <c r="E660" s="398"/>
      <c r="F660" s="398"/>
      <c r="J660" s="209"/>
      <c r="M660"/>
      <c r="P660" s="384"/>
    </row>
    <row r="661" spans="4:16" s="168" customFormat="1" ht="12" customHeight="1">
      <c r="D661" s="398"/>
      <c r="E661" s="398"/>
      <c r="F661" s="398"/>
      <c r="J661" s="209"/>
      <c r="M661"/>
      <c r="P661" s="384"/>
    </row>
    <row r="662" spans="4:16" s="168" customFormat="1" ht="12" customHeight="1">
      <c r="D662" s="398"/>
      <c r="E662" s="398"/>
      <c r="F662" s="398"/>
      <c r="J662" s="209"/>
      <c r="M662"/>
      <c r="P662" s="384"/>
    </row>
    <row r="663" spans="4:16" s="168" customFormat="1" ht="12" customHeight="1">
      <c r="D663" s="398"/>
      <c r="E663" s="398"/>
      <c r="F663" s="398"/>
      <c r="J663" s="209"/>
      <c r="M663"/>
      <c r="P663" s="384"/>
    </row>
    <row r="664" spans="4:16" s="168" customFormat="1" ht="12" customHeight="1">
      <c r="D664" s="398"/>
      <c r="E664" s="398"/>
      <c r="F664" s="398"/>
      <c r="J664" s="209"/>
      <c r="M664"/>
      <c r="P664" s="384"/>
    </row>
    <row r="665" spans="4:16" s="168" customFormat="1" ht="12" customHeight="1">
      <c r="D665" s="398"/>
      <c r="E665" s="398"/>
      <c r="F665" s="398"/>
      <c r="J665" s="209"/>
      <c r="M665"/>
      <c r="P665" s="384"/>
    </row>
    <row r="666" spans="4:16" s="168" customFormat="1" ht="12" customHeight="1">
      <c r="D666" s="398"/>
      <c r="E666" s="398"/>
      <c r="F666" s="398"/>
      <c r="J666" s="209"/>
      <c r="M666"/>
      <c r="P666" s="384"/>
    </row>
    <row r="667" spans="4:16" s="168" customFormat="1" ht="12" customHeight="1">
      <c r="D667" s="398"/>
      <c r="E667" s="398"/>
      <c r="F667" s="398"/>
      <c r="J667" s="209"/>
      <c r="M667"/>
      <c r="P667" s="384"/>
    </row>
    <row r="668" spans="4:16" s="168" customFormat="1" ht="12" customHeight="1">
      <c r="D668" s="398"/>
      <c r="E668" s="398"/>
      <c r="F668" s="398"/>
      <c r="J668" s="209"/>
      <c r="M668"/>
      <c r="P668" s="384"/>
    </row>
    <row r="669" spans="4:16" s="168" customFormat="1" ht="12" customHeight="1">
      <c r="D669" s="398"/>
      <c r="E669" s="398"/>
      <c r="F669" s="398"/>
      <c r="J669" s="209"/>
      <c r="M669"/>
      <c r="P669" s="384"/>
    </row>
    <row r="670" spans="4:16" s="168" customFormat="1" ht="12" customHeight="1">
      <c r="D670" s="398"/>
      <c r="E670" s="398"/>
      <c r="F670" s="398"/>
      <c r="J670" s="209"/>
      <c r="M670"/>
      <c r="P670" s="384"/>
    </row>
    <row r="671" spans="4:16" s="168" customFormat="1" ht="12" customHeight="1">
      <c r="D671" s="398"/>
      <c r="E671" s="398"/>
      <c r="F671" s="398"/>
      <c r="J671" s="209"/>
      <c r="M671"/>
      <c r="P671" s="384"/>
    </row>
    <row r="672" spans="4:16" s="168" customFormat="1" ht="12" customHeight="1">
      <c r="D672" s="398"/>
      <c r="E672" s="398"/>
      <c r="F672" s="398"/>
      <c r="J672" s="209"/>
      <c r="M672"/>
      <c r="P672" s="384"/>
    </row>
    <row r="673" spans="4:16" s="168" customFormat="1" ht="12" customHeight="1">
      <c r="D673" s="398"/>
      <c r="E673" s="398"/>
      <c r="F673" s="398"/>
      <c r="J673" s="209"/>
      <c r="M673"/>
      <c r="P673" s="384"/>
    </row>
    <row r="674" spans="4:16" s="168" customFormat="1" ht="12" customHeight="1">
      <c r="D674" s="398"/>
      <c r="E674" s="398"/>
      <c r="F674" s="398"/>
      <c r="J674" s="209"/>
      <c r="M674"/>
      <c r="P674" s="384"/>
    </row>
    <row r="675" spans="4:16" s="168" customFormat="1" ht="12" customHeight="1">
      <c r="D675" s="398"/>
      <c r="E675" s="398"/>
      <c r="F675" s="398"/>
      <c r="J675" s="209"/>
      <c r="M675"/>
      <c r="P675" s="384"/>
    </row>
    <row r="676" spans="4:16" s="168" customFormat="1" ht="12" customHeight="1">
      <c r="D676" s="398"/>
      <c r="E676" s="398"/>
      <c r="F676" s="398"/>
      <c r="J676" s="209"/>
      <c r="M676"/>
      <c r="P676" s="384"/>
    </row>
    <row r="677" spans="4:16" s="168" customFormat="1" ht="12" customHeight="1">
      <c r="D677" s="398"/>
      <c r="E677" s="398"/>
      <c r="F677" s="398"/>
      <c r="J677" s="209"/>
      <c r="M677"/>
      <c r="P677" s="384"/>
    </row>
    <row r="678" spans="4:16" s="168" customFormat="1" ht="12" customHeight="1">
      <c r="D678" s="398"/>
      <c r="E678" s="398"/>
      <c r="F678" s="398"/>
      <c r="J678" s="209"/>
      <c r="M678"/>
      <c r="P678" s="384"/>
    </row>
    <row r="679" spans="4:16" s="168" customFormat="1" ht="12" customHeight="1">
      <c r="D679" s="398"/>
      <c r="E679" s="398"/>
      <c r="F679" s="398"/>
      <c r="J679" s="209"/>
      <c r="M679"/>
      <c r="P679" s="384"/>
    </row>
    <row r="680" spans="4:16" s="168" customFormat="1" ht="12" customHeight="1">
      <c r="D680" s="398"/>
      <c r="E680" s="398"/>
      <c r="F680" s="398"/>
      <c r="J680" s="209"/>
      <c r="M680"/>
      <c r="P680" s="384"/>
    </row>
    <row r="681" spans="4:16" s="168" customFormat="1" ht="12" customHeight="1">
      <c r="D681" s="398"/>
      <c r="E681" s="398"/>
      <c r="F681" s="398"/>
      <c r="J681" s="209"/>
      <c r="M681"/>
      <c r="P681" s="384"/>
    </row>
    <row r="682" spans="4:16" s="168" customFormat="1" ht="12" customHeight="1">
      <c r="D682" s="398"/>
      <c r="E682" s="398"/>
      <c r="F682" s="398"/>
      <c r="J682" s="209"/>
      <c r="M682"/>
      <c r="P682" s="384"/>
    </row>
    <row r="683" spans="4:16" s="168" customFormat="1" ht="12" customHeight="1">
      <c r="D683" s="398"/>
      <c r="E683" s="398"/>
      <c r="F683" s="398"/>
      <c r="J683" s="209"/>
      <c r="M683"/>
      <c r="P683" s="384"/>
    </row>
    <row r="684" spans="4:16" s="168" customFormat="1" ht="12" customHeight="1">
      <c r="D684" s="398"/>
      <c r="E684" s="398"/>
      <c r="F684" s="398"/>
      <c r="J684" s="209"/>
      <c r="M684"/>
      <c r="P684" s="384"/>
    </row>
    <row r="685" spans="4:16" s="168" customFormat="1" ht="12" customHeight="1">
      <c r="D685" s="398"/>
      <c r="E685" s="398"/>
      <c r="F685" s="398"/>
      <c r="J685" s="209"/>
      <c r="M685"/>
      <c r="P685" s="384"/>
    </row>
    <row r="686" spans="4:16" s="168" customFormat="1" ht="12" customHeight="1">
      <c r="D686" s="398"/>
      <c r="E686" s="398"/>
      <c r="F686" s="398"/>
      <c r="J686" s="209"/>
      <c r="M686"/>
      <c r="P686" s="384"/>
    </row>
    <row r="687" spans="4:16" s="168" customFormat="1" ht="12" customHeight="1">
      <c r="D687" s="398"/>
      <c r="E687" s="398"/>
      <c r="F687" s="398"/>
      <c r="J687" s="209"/>
      <c r="M687"/>
      <c r="P687" s="384"/>
    </row>
    <row r="688" spans="4:16" s="168" customFormat="1" ht="12" customHeight="1">
      <c r="D688" s="398"/>
      <c r="E688" s="398"/>
      <c r="F688" s="398"/>
      <c r="J688" s="209"/>
      <c r="M688"/>
      <c r="P688" s="384"/>
    </row>
    <row r="689" spans="4:16" s="168" customFormat="1" ht="12" customHeight="1">
      <c r="D689" s="398"/>
      <c r="E689" s="398"/>
      <c r="F689" s="398"/>
      <c r="J689" s="209"/>
      <c r="M689"/>
      <c r="P689" s="384"/>
    </row>
    <row r="690" spans="4:16" s="168" customFormat="1" ht="12" customHeight="1">
      <c r="D690" s="398"/>
      <c r="E690" s="398"/>
      <c r="F690" s="398"/>
      <c r="J690" s="209"/>
      <c r="M690"/>
      <c r="P690" s="384"/>
    </row>
    <row r="691" spans="4:16" s="168" customFormat="1" ht="12" customHeight="1">
      <c r="D691" s="398"/>
      <c r="E691" s="398"/>
      <c r="F691" s="398"/>
      <c r="J691" s="209"/>
      <c r="M691"/>
      <c r="P691" s="384"/>
    </row>
    <row r="692" spans="4:16" s="168" customFormat="1" ht="12" customHeight="1">
      <c r="D692" s="398"/>
      <c r="E692" s="398"/>
      <c r="F692" s="398"/>
      <c r="J692" s="209"/>
      <c r="M692"/>
      <c r="P692" s="384"/>
    </row>
    <row r="693" spans="4:16" s="168" customFormat="1" ht="12" customHeight="1">
      <c r="D693" s="398"/>
      <c r="E693" s="398"/>
      <c r="F693" s="398"/>
      <c r="J693" s="209"/>
      <c r="M693"/>
      <c r="P693" s="384"/>
    </row>
    <row r="694" spans="4:16" s="168" customFormat="1" ht="12" customHeight="1">
      <c r="D694" s="398"/>
      <c r="E694" s="398"/>
      <c r="F694" s="398"/>
      <c r="J694" s="209"/>
      <c r="M694"/>
      <c r="P694" s="384"/>
    </row>
    <row r="695" spans="4:16" s="168" customFormat="1" ht="12" customHeight="1">
      <c r="D695" s="398"/>
      <c r="E695" s="398"/>
      <c r="F695" s="398"/>
      <c r="J695" s="209"/>
      <c r="M695"/>
      <c r="P695" s="384"/>
    </row>
    <row r="696" spans="4:16" s="168" customFormat="1" ht="12" customHeight="1">
      <c r="D696" s="398"/>
      <c r="E696" s="398"/>
      <c r="F696" s="398"/>
      <c r="J696" s="209"/>
      <c r="M696"/>
      <c r="P696" s="384"/>
    </row>
    <row r="697" spans="4:16" s="168" customFormat="1" ht="12" customHeight="1">
      <c r="D697" s="398"/>
      <c r="E697" s="398"/>
      <c r="F697" s="398"/>
      <c r="J697" s="209"/>
      <c r="M697"/>
      <c r="P697" s="384"/>
    </row>
    <row r="698" spans="4:16" s="168" customFormat="1" ht="12" customHeight="1">
      <c r="D698" s="398"/>
      <c r="E698" s="398"/>
      <c r="F698" s="398"/>
      <c r="J698" s="209"/>
      <c r="M698"/>
      <c r="P698" s="384"/>
    </row>
    <row r="699" spans="4:16" s="168" customFormat="1" ht="12" customHeight="1">
      <c r="D699" s="398"/>
      <c r="E699" s="398"/>
      <c r="F699" s="398"/>
      <c r="J699" s="209"/>
      <c r="M699"/>
      <c r="P699" s="384"/>
    </row>
    <row r="700" spans="4:16" s="168" customFormat="1" ht="12" customHeight="1">
      <c r="D700" s="398"/>
      <c r="E700" s="398"/>
      <c r="F700" s="398"/>
      <c r="J700" s="209"/>
      <c r="M700"/>
      <c r="P700" s="384"/>
    </row>
    <row r="701" spans="4:16" s="168" customFormat="1" ht="12" customHeight="1">
      <c r="D701" s="398"/>
      <c r="E701" s="398"/>
      <c r="F701" s="398"/>
      <c r="J701" s="209"/>
      <c r="M701"/>
      <c r="P701" s="384"/>
    </row>
    <row r="702" spans="4:16" s="168" customFormat="1" ht="12" customHeight="1">
      <c r="D702" s="398"/>
      <c r="E702" s="398"/>
      <c r="F702" s="398"/>
      <c r="J702" s="209"/>
      <c r="M702"/>
      <c r="P702" s="384"/>
    </row>
    <row r="703" spans="4:16" s="168" customFormat="1" ht="12" customHeight="1">
      <c r="D703" s="398"/>
      <c r="E703" s="398"/>
      <c r="F703" s="398"/>
      <c r="J703" s="209"/>
      <c r="M703"/>
      <c r="P703" s="384"/>
    </row>
    <row r="704" spans="4:16" s="168" customFormat="1" ht="12" customHeight="1">
      <c r="D704" s="398"/>
      <c r="E704" s="398"/>
      <c r="F704" s="398"/>
      <c r="J704" s="209"/>
      <c r="M704"/>
      <c r="P704" s="384"/>
    </row>
    <row r="705" spans="4:16" s="168" customFormat="1" ht="12" customHeight="1">
      <c r="D705" s="398"/>
      <c r="E705" s="398"/>
      <c r="F705" s="398"/>
      <c r="J705" s="209"/>
      <c r="M705"/>
      <c r="P705" s="384"/>
    </row>
    <row r="706" spans="4:16" s="168" customFormat="1" ht="12" customHeight="1">
      <c r="D706" s="398"/>
      <c r="E706" s="398"/>
      <c r="F706" s="398"/>
      <c r="J706" s="209"/>
      <c r="M706"/>
      <c r="P706" s="384"/>
    </row>
    <row r="707" spans="4:16" s="168" customFormat="1" ht="12" customHeight="1">
      <c r="D707" s="398"/>
      <c r="E707" s="398"/>
      <c r="F707" s="398"/>
      <c r="J707" s="209"/>
      <c r="M707"/>
      <c r="P707" s="384"/>
    </row>
    <row r="708" spans="4:16" s="168" customFormat="1" ht="12" customHeight="1">
      <c r="D708" s="398"/>
      <c r="E708" s="398"/>
      <c r="F708" s="398"/>
      <c r="J708" s="209"/>
      <c r="M708"/>
      <c r="P708" s="384"/>
    </row>
    <row r="709" spans="4:16" s="168" customFormat="1" ht="12" customHeight="1">
      <c r="D709" s="398"/>
      <c r="E709" s="398"/>
      <c r="F709" s="398"/>
      <c r="J709" s="209"/>
      <c r="M709"/>
      <c r="P709" s="384"/>
    </row>
    <row r="710" spans="4:16" s="168" customFormat="1" ht="12" customHeight="1">
      <c r="D710" s="398"/>
      <c r="E710" s="398"/>
      <c r="F710" s="398"/>
      <c r="J710" s="209"/>
      <c r="M710"/>
      <c r="P710" s="384"/>
    </row>
    <row r="711" spans="4:16" s="168" customFormat="1" ht="12" customHeight="1">
      <c r="D711" s="398"/>
      <c r="E711" s="398"/>
      <c r="F711" s="398"/>
      <c r="J711" s="209"/>
      <c r="M711"/>
      <c r="P711" s="384"/>
    </row>
    <row r="712" spans="4:16" s="168" customFormat="1" ht="12" customHeight="1">
      <c r="D712" s="398"/>
      <c r="E712" s="398"/>
      <c r="F712" s="398"/>
      <c r="J712" s="209"/>
      <c r="M712"/>
      <c r="P712" s="384"/>
    </row>
    <row r="713" spans="4:16" s="168" customFormat="1" ht="12" customHeight="1">
      <c r="D713" s="398"/>
      <c r="E713" s="398"/>
      <c r="F713" s="398"/>
      <c r="J713" s="209"/>
      <c r="M713"/>
      <c r="P713" s="384"/>
    </row>
    <row r="714" spans="4:16" s="168" customFormat="1" ht="12" customHeight="1">
      <c r="D714" s="398"/>
      <c r="E714" s="398"/>
      <c r="F714" s="398"/>
      <c r="J714" s="209"/>
      <c r="M714"/>
      <c r="P714" s="384"/>
    </row>
    <row r="715" spans="4:16" s="168" customFormat="1" ht="12" customHeight="1">
      <c r="D715" s="398"/>
      <c r="E715" s="398"/>
      <c r="F715" s="398"/>
      <c r="J715" s="209"/>
      <c r="M715"/>
      <c r="P715" s="384"/>
    </row>
    <row r="716" spans="4:16" s="168" customFormat="1" ht="12" customHeight="1">
      <c r="D716" s="398"/>
      <c r="E716" s="398"/>
      <c r="F716" s="398"/>
      <c r="J716" s="209"/>
      <c r="M716"/>
      <c r="P716" s="384"/>
    </row>
    <row r="717" spans="4:16" s="168" customFormat="1" ht="12" customHeight="1">
      <c r="D717" s="398"/>
      <c r="E717" s="398"/>
      <c r="F717" s="398"/>
      <c r="J717" s="209"/>
      <c r="M717"/>
      <c r="P717" s="384"/>
    </row>
    <row r="718" spans="4:16" s="168" customFormat="1" ht="12" customHeight="1">
      <c r="D718" s="398"/>
      <c r="E718" s="398"/>
      <c r="F718" s="398"/>
      <c r="J718" s="209"/>
      <c r="M718"/>
      <c r="P718" s="384"/>
    </row>
    <row r="719" spans="4:16" s="168" customFormat="1" ht="12" customHeight="1">
      <c r="D719" s="398"/>
      <c r="E719" s="398"/>
      <c r="F719" s="398"/>
      <c r="J719" s="209"/>
      <c r="M719"/>
      <c r="P719" s="384"/>
    </row>
    <row r="720" spans="4:16" s="168" customFormat="1" ht="12" customHeight="1">
      <c r="D720" s="398"/>
      <c r="E720" s="398"/>
      <c r="F720" s="398"/>
      <c r="J720" s="209"/>
      <c r="M720"/>
      <c r="P720" s="384"/>
    </row>
    <row r="721" spans="4:16" s="168" customFormat="1" ht="12" customHeight="1">
      <c r="D721" s="398"/>
      <c r="E721" s="398"/>
      <c r="F721" s="398"/>
      <c r="J721" s="209"/>
      <c r="M721"/>
      <c r="P721" s="384"/>
    </row>
    <row r="722" spans="4:16" s="168" customFormat="1" ht="12" customHeight="1">
      <c r="D722" s="398"/>
      <c r="E722" s="398"/>
      <c r="F722" s="398"/>
      <c r="J722" s="209"/>
      <c r="M722"/>
      <c r="P722" s="384"/>
    </row>
    <row r="723" spans="4:16" s="168" customFormat="1" ht="12" customHeight="1">
      <c r="D723" s="398"/>
      <c r="E723" s="398"/>
      <c r="F723" s="398"/>
      <c r="J723" s="209"/>
      <c r="M723"/>
      <c r="P723" s="384"/>
    </row>
    <row r="724" spans="4:16" s="168" customFormat="1" ht="12" customHeight="1">
      <c r="D724" s="398"/>
      <c r="E724" s="398"/>
      <c r="F724" s="398"/>
      <c r="J724" s="209"/>
      <c r="M724"/>
      <c r="P724" s="384"/>
    </row>
    <row r="725" spans="4:16" s="168" customFormat="1" ht="12" customHeight="1">
      <c r="D725" s="398"/>
      <c r="E725" s="398"/>
      <c r="F725" s="398"/>
      <c r="J725" s="209"/>
      <c r="M725"/>
      <c r="P725" s="384"/>
    </row>
    <row r="726" spans="4:16" s="168" customFormat="1" ht="12" customHeight="1">
      <c r="D726" s="398"/>
      <c r="E726" s="398"/>
      <c r="F726" s="398"/>
      <c r="J726" s="209"/>
      <c r="M726"/>
      <c r="P726" s="384"/>
    </row>
    <row r="727" spans="4:16" s="168" customFormat="1" ht="12" customHeight="1">
      <c r="D727" s="398"/>
      <c r="E727" s="398"/>
      <c r="F727" s="398"/>
      <c r="J727" s="209"/>
      <c r="M727"/>
      <c r="P727" s="384"/>
    </row>
    <row r="728" spans="4:16" s="168" customFormat="1" ht="12" customHeight="1">
      <c r="D728" s="398"/>
      <c r="E728" s="398"/>
      <c r="F728" s="398"/>
      <c r="J728" s="209"/>
      <c r="M728"/>
      <c r="P728" s="384"/>
    </row>
    <row r="729" spans="4:16" s="168" customFormat="1" ht="12" customHeight="1">
      <c r="D729" s="398"/>
      <c r="E729" s="398"/>
      <c r="F729" s="398"/>
      <c r="J729" s="209"/>
      <c r="M729"/>
      <c r="P729" s="384"/>
    </row>
    <row r="730" spans="4:16" s="168" customFormat="1" ht="12" customHeight="1">
      <c r="D730" s="398"/>
      <c r="E730" s="398"/>
      <c r="F730" s="398"/>
      <c r="J730" s="209"/>
      <c r="M730"/>
      <c r="P730" s="384"/>
    </row>
    <row r="731" spans="4:16" s="168" customFormat="1" ht="12" customHeight="1">
      <c r="D731" s="398"/>
      <c r="E731" s="398"/>
      <c r="F731" s="398"/>
      <c r="J731" s="209"/>
      <c r="M731"/>
      <c r="P731" s="384"/>
    </row>
    <row r="732" spans="4:16" s="168" customFormat="1" ht="12" customHeight="1">
      <c r="D732" s="398"/>
      <c r="E732" s="398"/>
      <c r="F732" s="398"/>
      <c r="J732" s="209"/>
      <c r="M732"/>
      <c r="P732" s="384"/>
    </row>
    <row r="733" spans="4:16" s="168" customFormat="1" ht="12" customHeight="1">
      <c r="D733" s="398"/>
      <c r="E733" s="398"/>
      <c r="F733" s="398"/>
      <c r="J733" s="209"/>
      <c r="M733"/>
      <c r="P733" s="384"/>
    </row>
    <row r="734" spans="4:16" s="168" customFormat="1" ht="12" customHeight="1">
      <c r="D734" s="398"/>
      <c r="E734" s="398"/>
      <c r="F734" s="398"/>
      <c r="J734" s="209"/>
      <c r="M734"/>
      <c r="P734" s="384"/>
    </row>
    <row r="735" spans="4:16" s="168" customFormat="1" ht="12" customHeight="1">
      <c r="D735" s="398"/>
      <c r="E735" s="398"/>
      <c r="F735" s="398"/>
      <c r="J735" s="209"/>
      <c r="M735"/>
      <c r="P735" s="384"/>
    </row>
    <row r="736" spans="4:16" s="168" customFormat="1" ht="12" customHeight="1">
      <c r="D736" s="398"/>
      <c r="E736" s="398"/>
      <c r="F736" s="398"/>
      <c r="J736" s="209"/>
      <c r="M736"/>
      <c r="P736" s="384"/>
    </row>
    <row r="737" spans="4:16" s="168" customFormat="1" ht="12" customHeight="1">
      <c r="D737" s="398"/>
      <c r="E737" s="398"/>
      <c r="F737" s="398"/>
      <c r="J737" s="209"/>
      <c r="M737"/>
      <c r="P737" s="384"/>
    </row>
    <row r="738" spans="4:16" s="168" customFormat="1" ht="12" customHeight="1">
      <c r="D738" s="398"/>
      <c r="E738" s="398"/>
      <c r="F738" s="398"/>
      <c r="J738" s="209"/>
      <c r="M738"/>
      <c r="P738" s="384"/>
    </row>
    <row r="739" spans="4:16" s="168" customFormat="1" ht="12" customHeight="1">
      <c r="D739" s="398"/>
      <c r="E739" s="398"/>
      <c r="F739" s="398"/>
      <c r="J739" s="209"/>
      <c r="M739"/>
      <c r="P739" s="384"/>
    </row>
    <row r="740" spans="4:16" s="168" customFormat="1" ht="12" customHeight="1">
      <c r="D740" s="398"/>
      <c r="E740" s="398"/>
      <c r="F740" s="398"/>
      <c r="J740" s="209"/>
      <c r="M740"/>
      <c r="P740" s="384"/>
    </row>
    <row r="741" spans="4:16" s="168" customFormat="1" ht="12" customHeight="1">
      <c r="D741" s="398"/>
      <c r="E741" s="398"/>
      <c r="F741" s="398"/>
      <c r="J741" s="209"/>
      <c r="M741"/>
      <c r="P741" s="384"/>
    </row>
    <row r="742" spans="4:16" s="168" customFormat="1" ht="12" customHeight="1">
      <c r="D742" s="398"/>
      <c r="E742" s="398"/>
      <c r="F742" s="398"/>
      <c r="J742" s="209"/>
      <c r="M742"/>
      <c r="P742" s="384"/>
    </row>
    <row r="743" spans="4:16" s="168" customFormat="1" ht="12" customHeight="1">
      <c r="D743" s="398"/>
      <c r="E743" s="398"/>
      <c r="F743" s="398"/>
      <c r="J743" s="209"/>
      <c r="M743"/>
      <c r="P743" s="384"/>
    </row>
    <row r="744" spans="4:16" s="168" customFormat="1" ht="12" customHeight="1">
      <c r="D744" s="398"/>
      <c r="E744" s="398"/>
      <c r="F744" s="398"/>
      <c r="J744" s="209"/>
      <c r="M744"/>
      <c r="P744" s="384"/>
    </row>
    <row r="745" spans="4:16" s="168" customFormat="1" ht="12" customHeight="1">
      <c r="D745" s="398"/>
      <c r="E745" s="398"/>
      <c r="F745" s="398"/>
      <c r="J745" s="209"/>
      <c r="M745"/>
      <c r="P745" s="384"/>
    </row>
    <row r="746" spans="4:16" s="168" customFormat="1" ht="12" customHeight="1">
      <c r="D746" s="398"/>
      <c r="E746" s="398"/>
      <c r="F746" s="398"/>
      <c r="J746" s="209"/>
      <c r="M746"/>
      <c r="P746" s="384"/>
    </row>
    <row r="747" spans="4:16" s="168" customFormat="1" ht="12" customHeight="1">
      <c r="D747" s="398"/>
      <c r="E747" s="398"/>
      <c r="F747" s="398"/>
      <c r="J747" s="209"/>
      <c r="M747"/>
      <c r="P747" s="384"/>
    </row>
    <row r="748" spans="4:16" s="168" customFormat="1" ht="12" customHeight="1">
      <c r="D748" s="398"/>
      <c r="E748" s="398"/>
      <c r="F748" s="398"/>
      <c r="J748" s="209"/>
      <c r="M748"/>
      <c r="P748" s="384"/>
    </row>
    <row r="749" spans="4:16" s="168" customFormat="1" ht="12" customHeight="1">
      <c r="D749" s="398"/>
      <c r="E749" s="398"/>
      <c r="F749" s="398"/>
      <c r="J749" s="209"/>
      <c r="M749"/>
      <c r="P749" s="384"/>
    </row>
    <row r="750" spans="4:16" s="168" customFormat="1" ht="12" customHeight="1">
      <c r="D750" s="398"/>
      <c r="E750" s="398"/>
      <c r="F750" s="398"/>
      <c r="J750" s="209"/>
      <c r="M750"/>
      <c r="P750" s="384"/>
    </row>
    <row r="751" spans="4:16" s="168" customFormat="1" ht="12" customHeight="1">
      <c r="D751" s="398"/>
      <c r="E751" s="398"/>
      <c r="F751" s="398"/>
      <c r="J751" s="209"/>
      <c r="M751"/>
      <c r="P751" s="384"/>
    </row>
    <row r="752" spans="4:16" s="168" customFormat="1" ht="12" customHeight="1">
      <c r="D752" s="398"/>
      <c r="E752" s="398"/>
      <c r="F752" s="398"/>
      <c r="J752" s="209"/>
      <c r="M752"/>
      <c r="P752" s="384"/>
    </row>
    <row r="753" spans="4:16" s="168" customFormat="1" ht="12" customHeight="1">
      <c r="D753" s="398"/>
      <c r="E753" s="398"/>
      <c r="F753" s="398"/>
      <c r="J753" s="209"/>
      <c r="M753"/>
      <c r="P753" s="384"/>
    </row>
    <row r="754" spans="4:16" s="168" customFormat="1" ht="12" customHeight="1">
      <c r="D754" s="398"/>
      <c r="E754" s="398"/>
      <c r="F754" s="398"/>
      <c r="J754" s="209"/>
      <c r="M754"/>
      <c r="P754" s="384"/>
    </row>
    <row r="755" spans="4:16" s="168" customFormat="1" ht="12" customHeight="1">
      <c r="D755" s="398"/>
      <c r="E755" s="398"/>
      <c r="F755" s="398"/>
      <c r="J755" s="209"/>
      <c r="M755"/>
      <c r="P755" s="384"/>
    </row>
    <row r="756" spans="4:16" s="168" customFormat="1" ht="12" customHeight="1">
      <c r="D756" s="398"/>
      <c r="E756" s="398"/>
      <c r="F756" s="398"/>
      <c r="J756" s="209"/>
      <c r="M756"/>
      <c r="P756" s="384"/>
    </row>
    <row r="757" spans="4:16" s="168" customFormat="1" ht="12" customHeight="1">
      <c r="D757" s="398"/>
      <c r="E757" s="398"/>
      <c r="F757" s="398"/>
      <c r="J757" s="209"/>
      <c r="M757"/>
      <c r="P757" s="384"/>
    </row>
    <row r="758" spans="4:16" s="168" customFormat="1" ht="12" customHeight="1">
      <c r="D758" s="398"/>
      <c r="E758" s="398"/>
      <c r="F758" s="398"/>
      <c r="J758" s="209"/>
      <c r="M758"/>
      <c r="P758" s="384"/>
    </row>
    <row r="759" spans="4:16" s="168" customFormat="1" ht="12" customHeight="1">
      <c r="D759" s="398"/>
      <c r="E759" s="398"/>
      <c r="F759" s="398"/>
      <c r="J759" s="209"/>
      <c r="M759"/>
      <c r="P759" s="384"/>
    </row>
    <row r="760" spans="4:16" s="168" customFormat="1" ht="12" customHeight="1">
      <c r="D760" s="398"/>
      <c r="E760" s="398"/>
      <c r="F760" s="398"/>
      <c r="J760" s="209"/>
      <c r="M760"/>
      <c r="P760" s="384"/>
    </row>
    <row r="761" spans="4:16" s="168" customFormat="1" ht="12" customHeight="1">
      <c r="D761" s="398"/>
      <c r="E761" s="398"/>
      <c r="F761" s="398"/>
      <c r="J761" s="209"/>
      <c r="M761"/>
      <c r="P761" s="384"/>
    </row>
    <row r="762" spans="4:16" s="168" customFormat="1" ht="12" customHeight="1">
      <c r="D762" s="398"/>
      <c r="E762" s="398"/>
      <c r="F762" s="398"/>
      <c r="J762" s="209"/>
      <c r="M762"/>
      <c r="P762" s="384"/>
    </row>
    <row r="763" spans="4:16" s="168" customFormat="1" ht="12" customHeight="1">
      <c r="D763" s="398"/>
      <c r="E763" s="398"/>
      <c r="F763" s="398"/>
      <c r="J763" s="209"/>
      <c r="M763"/>
      <c r="P763" s="384"/>
    </row>
    <row r="764" spans="4:16" s="168" customFormat="1" ht="12" customHeight="1">
      <c r="D764" s="398"/>
      <c r="E764" s="398"/>
      <c r="F764" s="398"/>
      <c r="J764" s="209"/>
      <c r="M764"/>
      <c r="P764" s="384"/>
    </row>
    <row r="765" spans="4:16" s="168" customFormat="1" ht="12" customHeight="1">
      <c r="D765" s="398"/>
      <c r="E765" s="398"/>
      <c r="F765" s="398"/>
      <c r="J765" s="209"/>
      <c r="M765"/>
      <c r="P765" s="384"/>
    </row>
    <row r="766" spans="4:16" s="168" customFormat="1" ht="12" customHeight="1">
      <c r="D766" s="398"/>
      <c r="E766" s="398"/>
      <c r="F766" s="398"/>
      <c r="J766" s="209"/>
      <c r="M766"/>
      <c r="P766" s="384"/>
    </row>
    <row r="767" spans="4:16" s="168" customFormat="1" ht="12" customHeight="1">
      <c r="D767" s="398"/>
      <c r="E767" s="398"/>
      <c r="F767" s="398"/>
      <c r="J767" s="209"/>
      <c r="M767"/>
      <c r="P767" s="384"/>
    </row>
    <row r="768" spans="4:16" s="168" customFormat="1" ht="12" customHeight="1">
      <c r="D768" s="398"/>
      <c r="E768" s="398"/>
      <c r="F768" s="398"/>
      <c r="J768" s="209"/>
      <c r="M768"/>
      <c r="P768" s="384"/>
    </row>
    <row r="769" spans="4:16" s="168" customFormat="1" ht="12" customHeight="1">
      <c r="D769" s="398"/>
      <c r="E769" s="398"/>
      <c r="F769" s="398"/>
      <c r="J769" s="209"/>
      <c r="M769"/>
      <c r="P769" s="384"/>
    </row>
    <row r="770" spans="4:16" s="168" customFormat="1" ht="12" customHeight="1">
      <c r="D770" s="398"/>
      <c r="E770" s="398"/>
      <c r="F770" s="398"/>
      <c r="J770" s="209"/>
      <c r="M770"/>
      <c r="P770" s="384"/>
    </row>
    <row r="771" spans="4:16" s="168" customFormat="1" ht="12" customHeight="1">
      <c r="D771" s="398"/>
      <c r="E771" s="398"/>
      <c r="F771" s="398"/>
      <c r="J771" s="209"/>
      <c r="M771"/>
      <c r="P771" s="384"/>
    </row>
    <row r="772" spans="4:16" s="168" customFormat="1" ht="12" customHeight="1">
      <c r="D772" s="398"/>
      <c r="E772" s="398"/>
      <c r="F772" s="398"/>
      <c r="J772" s="209"/>
      <c r="M772"/>
      <c r="P772" s="384"/>
    </row>
    <row r="773" spans="4:16" s="168" customFormat="1" ht="12" customHeight="1">
      <c r="D773" s="398"/>
      <c r="E773" s="398"/>
      <c r="F773" s="398"/>
      <c r="J773" s="209"/>
      <c r="M773"/>
      <c r="P773" s="384"/>
    </row>
    <row r="774" spans="4:16" s="168" customFormat="1" ht="12" customHeight="1">
      <c r="D774" s="398"/>
      <c r="E774" s="398"/>
      <c r="F774" s="398"/>
      <c r="J774" s="209"/>
      <c r="M774"/>
      <c r="P774" s="384"/>
    </row>
    <row r="775" spans="4:16" s="168" customFormat="1" ht="12" customHeight="1">
      <c r="D775" s="398"/>
      <c r="E775" s="398"/>
      <c r="F775" s="398"/>
      <c r="J775" s="209"/>
      <c r="M775"/>
      <c r="P775" s="384"/>
    </row>
    <row r="776" spans="4:16" s="168" customFormat="1" ht="12" customHeight="1">
      <c r="D776" s="398"/>
      <c r="E776" s="398"/>
      <c r="F776" s="398"/>
      <c r="J776" s="209"/>
      <c r="M776"/>
      <c r="P776" s="384"/>
    </row>
    <row r="777" spans="4:16" s="168" customFormat="1" ht="12" customHeight="1">
      <c r="D777" s="398"/>
      <c r="E777" s="398"/>
      <c r="F777" s="398"/>
      <c r="J777" s="209"/>
      <c r="M777"/>
      <c r="P777" s="384"/>
    </row>
    <row r="778" spans="4:16" s="168" customFormat="1" ht="12" customHeight="1">
      <c r="D778" s="398"/>
      <c r="E778" s="398"/>
      <c r="F778" s="398"/>
      <c r="J778" s="209"/>
      <c r="M778"/>
      <c r="P778" s="384"/>
    </row>
    <row r="779" spans="4:16" s="168" customFormat="1" ht="12" customHeight="1">
      <c r="D779" s="398"/>
      <c r="E779" s="398"/>
      <c r="F779" s="398"/>
      <c r="J779" s="209"/>
      <c r="M779"/>
      <c r="P779" s="384"/>
    </row>
    <row r="780" spans="4:16" s="168" customFormat="1" ht="12" customHeight="1">
      <c r="D780" s="398"/>
      <c r="E780" s="398"/>
      <c r="F780" s="398"/>
      <c r="J780" s="209"/>
      <c r="M780"/>
      <c r="P780" s="384"/>
    </row>
    <row r="781" spans="4:16" s="168" customFormat="1" ht="12" customHeight="1">
      <c r="D781" s="398"/>
      <c r="E781" s="398"/>
      <c r="F781" s="398"/>
      <c r="J781" s="209"/>
      <c r="M781"/>
      <c r="P781" s="384"/>
    </row>
    <row r="782" spans="4:16" s="168" customFormat="1" ht="12" customHeight="1">
      <c r="D782" s="398"/>
      <c r="E782" s="398"/>
      <c r="F782" s="398"/>
      <c r="J782" s="209"/>
      <c r="M782"/>
      <c r="P782" s="384"/>
    </row>
    <row r="783" spans="4:16" s="168" customFormat="1" ht="12" customHeight="1">
      <c r="D783" s="398"/>
      <c r="E783" s="398"/>
      <c r="F783" s="398"/>
      <c r="J783" s="209"/>
      <c r="M783"/>
      <c r="P783" s="384"/>
    </row>
    <row r="784" spans="4:16" s="168" customFormat="1" ht="12" customHeight="1">
      <c r="D784" s="398"/>
      <c r="E784" s="398"/>
      <c r="F784" s="398"/>
      <c r="J784" s="209"/>
      <c r="M784"/>
      <c r="P784" s="384"/>
    </row>
    <row r="785" spans="4:16" s="168" customFormat="1" ht="12" customHeight="1">
      <c r="D785" s="398"/>
      <c r="E785" s="398"/>
      <c r="F785" s="398"/>
      <c r="J785" s="209"/>
      <c r="M785"/>
      <c r="P785" s="384"/>
    </row>
    <row r="786" spans="4:16" s="168" customFormat="1" ht="12" customHeight="1">
      <c r="D786" s="398"/>
      <c r="E786" s="398"/>
      <c r="F786" s="398"/>
      <c r="J786" s="209"/>
      <c r="M786"/>
      <c r="P786" s="384"/>
    </row>
    <row r="787" spans="4:16" s="168" customFormat="1" ht="12" customHeight="1">
      <c r="D787" s="398"/>
      <c r="E787" s="398"/>
      <c r="F787" s="398"/>
      <c r="J787" s="209"/>
      <c r="M787"/>
      <c r="P787" s="384"/>
    </row>
    <row r="788" spans="4:16" s="168" customFormat="1" ht="12" customHeight="1">
      <c r="D788" s="398"/>
      <c r="E788" s="398"/>
      <c r="F788" s="398"/>
      <c r="J788" s="209"/>
      <c r="M788"/>
      <c r="P788" s="384"/>
    </row>
    <row r="789" spans="4:16" s="168" customFormat="1" ht="12" customHeight="1">
      <c r="D789" s="398"/>
      <c r="E789" s="398"/>
      <c r="F789" s="398"/>
      <c r="J789" s="209"/>
      <c r="M789"/>
      <c r="P789" s="384"/>
    </row>
    <row r="790" spans="4:16" s="168" customFormat="1" ht="12" customHeight="1">
      <c r="D790" s="398"/>
      <c r="E790" s="398"/>
      <c r="F790" s="398"/>
      <c r="J790" s="209"/>
      <c r="M790"/>
      <c r="P790" s="384"/>
    </row>
    <row r="791" spans="4:16" s="168" customFormat="1" ht="12" customHeight="1">
      <c r="D791" s="398"/>
      <c r="E791" s="398"/>
      <c r="F791" s="398"/>
      <c r="J791" s="209"/>
      <c r="M791"/>
      <c r="P791" s="384"/>
    </row>
    <row r="792" spans="4:16" s="168" customFormat="1" ht="12" customHeight="1">
      <c r="D792" s="398"/>
      <c r="E792" s="398"/>
      <c r="F792" s="398"/>
      <c r="J792" s="209"/>
      <c r="M792"/>
      <c r="P792" s="384"/>
    </row>
    <row r="793" spans="4:16" s="168" customFormat="1" ht="12" customHeight="1">
      <c r="D793" s="398"/>
      <c r="E793" s="398"/>
      <c r="F793" s="398"/>
      <c r="J793" s="209"/>
      <c r="M793"/>
      <c r="P793" s="384"/>
    </row>
    <row r="794" spans="4:16" s="168" customFormat="1" ht="12" customHeight="1">
      <c r="D794" s="398"/>
      <c r="E794" s="398"/>
      <c r="F794" s="398"/>
      <c r="J794" s="209"/>
      <c r="M794"/>
      <c r="P794" s="384"/>
    </row>
    <row r="795" spans="4:16" s="168" customFormat="1" ht="12" customHeight="1">
      <c r="D795" s="398"/>
      <c r="E795" s="398"/>
      <c r="F795" s="398"/>
      <c r="J795" s="209"/>
      <c r="M795"/>
      <c r="P795" s="384"/>
    </row>
    <row r="796" spans="4:16" s="168" customFormat="1" ht="12" customHeight="1">
      <c r="D796" s="398"/>
      <c r="E796" s="398"/>
      <c r="F796" s="398"/>
      <c r="J796" s="209"/>
      <c r="M796"/>
      <c r="P796" s="384"/>
    </row>
    <row r="797" spans="4:16" s="168" customFormat="1" ht="12" customHeight="1">
      <c r="D797" s="398"/>
      <c r="E797" s="398"/>
      <c r="F797" s="398"/>
      <c r="J797" s="209"/>
      <c r="M797"/>
      <c r="P797" s="384"/>
    </row>
    <row r="798" spans="4:16" s="168" customFormat="1" ht="12" customHeight="1">
      <c r="D798" s="398"/>
      <c r="E798" s="398"/>
      <c r="F798" s="398"/>
      <c r="J798" s="209"/>
      <c r="M798"/>
      <c r="P798" s="384"/>
    </row>
    <row r="799" spans="4:16" s="168" customFormat="1" ht="12" customHeight="1">
      <c r="D799" s="398"/>
      <c r="E799" s="398"/>
      <c r="F799" s="398"/>
      <c r="J799" s="209"/>
      <c r="M799"/>
      <c r="P799" s="384"/>
    </row>
    <row r="800" spans="4:16" s="168" customFormat="1" ht="12" customHeight="1">
      <c r="D800" s="398"/>
      <c r="E800" s="398"/>
      <c r="F800" s="398"/>
      <c r="J800" s="209"/>
      <c r="M800"/>
      <c r="P800" s="384"/>
    </row>
    <row r="801" spans="4:16" s="168" customFormat="1" ht="12" customHeight="1">
      <c r="D801" s="398"/>
      <c r="E801" s="398"/>
      <c r="F801" s="398"/>
      <c r="J801" s="209"/>
      <c r="M801"/>
      <c r="P801" s="384"/>
    </row>
    <row r="802" spans="4:16" s="168" customFormat="1" ht="12" customHeight="1">
      <c r="D802" s="398"/>
      <c r="E802" s="398"/>
      <c r="F802" s="398"/>
      <c r="J802" s="209"/>
      <c r="M802"/>
      <c r="P802" s="384"/>
    </row>
    <row r="803" spans="4:16" s="168" customFormat="1" ht="12" customHeight="1">
      <c r="D803" s="398"/>
      <c r="E803" s="398"/>
      <c r="F803" s="398"/>
      <c r="J803" s="209"/>
      <c r="M803"/>
      <c r="P803" s="384"/>
    </row>
    <row r="804" spans="4:16" s="168" customFormat="1" ht="12" customHeight="1">
      <c r="D804" s="398"/>
      <c r="E804" s="398"/>
      <c r="F804" s="398"/>
      <c r="J804" s="209"/>
      <c r="M804"/>
      <c r="P804" s="384"/>
    </row>
    <row r="805" spans="4:16" s="168" customFormat="1" ht="12" customHeight="1">
      <c r="D805" s="398"/>
      <c r="E805" s="398"/>
      <c r="F805" s="398"/>
      <c r="J805" s="209"/>
      <c r="M805"/>
      <c r="P805" s="384"/>
    </row>
    <row r="806" spans="4:16" s="168" customFormat="1" ht="12" customHeight="1">
      <c r="D806" s="398"/>
      <c r="E806" s="398"/>
      <c r="F806" s="398"/>
      <c r="J806" s="209"/>
      <c r="M806"/>
      <c r="P806" s="384"/>
    </row>
    <row r="807" spans="4:16" s="168" customFormat="1" ht="12" customHeight="1">
      <c r="D807" s="398"/>
      <c r="E807" s="398"/>
      <c r="F807" s="398"/>
      <c r="J807" s="209"/>
      <c r="M807"/>
      <c r="P807" s="384"/>
    </row>
    <row r="808" spans="4:16" s="168" customFormat="1" ht="12" customHeight="1">
      <c r="D808" s="398"/>
      <c r="E808" s="398"/>
      <c r="F808" s="398"/>
      <c r="J808" s="209"/>
      <c r="M808"/>
      <c r="P808" s="384"/>
    </row>
    <row r="809" spans="4:16" s="168" customFormat="1" ht="12" customHeight="1">
      <c r="D809" s="398"/>
      <c r="E809" s="398"/>
      <c r="F809" s="398"/>
      <c r="J809" s="209"/>
      <c r="M809"/>
      <c r="P809" s="384"/>
    </row>
    <row r="810" spans="4:16" s="168" customFormat="1" ht="12" customHeight="1">
      <c r="D810" s="398"/>
      <c r="E810" s="398"/>
      <c r="F810" s="398"/>
      <c r="J810" s="209"/>
      <c r="M810"/>
      <c r="P810" s="384"/>
    </row>
    <row r="811" spans="4:16" s="168" customFormat="1" ht="12" customHeight="1">
      <c r="D811" s="398"/>
      <c r="E811" s="398"/>
      <c r="F811" s="398"/>
      <c r="J811" s="209"/>
      <c r="M811"/>
      <c r="P811" s="384"/>
    </row>
    <row r="812" spans="4:16" s="168" customFormat="1" ht="12" customHeight="1">
      <c r="D812" s="398"/>
      <c r="E812" s="398"/>
      <c r="F812" s="398"/>
      <c r="J812" s="209"/>
      <c r="M812"/>
      <c r="P812" s="384"/>
    </row>
    <row r="813" spans="4:16" s="168" customFormat="1" ht="12" customHeight="1">
      <c r="D813" s="398"/>
      <c r="E813" s="398"/>
      <c r="F813" s="398"/>
      <c r="J813" s="209"/>
      <c r="M813"/>
      <c r="P813" s="384"/>
    </row>
    <row r="814" spans="4:16" s="168" customFormat="1" ht="12" customHeight="1">
      <c r="D814" s="398"/>
      <c r="E814" s="398"/>
      <c r="F814" s="398"/>
      <c r="J814" s="209"/>
      <c r="M814"/>
      <c r="P814" s="384"/>
    </row>
    <row r="815" spans="4:16" s="168" customFormat="1" ht="12" customHeight="1">
      <c r="D815" s="398"/>
      <c r="E815" s="398"/>
      <c r="F815" s="398"/>
      <c r="J815" s="209"/>
      <c r="M815"/>
      <c r="P815" s="384"/>
    </row>
    <row r="816" spans="4:16" s="168" customFormat="1" ht="12" customHeight="1">
      <c r="D816" s="398"/>
      <c r="E816" s="398"/>
      <c r="F816" s="398"/>
      <c r="J816" s="209"/>
      <c r="M816"/>
      <c r="P816" s="384"/>
    </row>
    <row r="817" spans="4:16" s="168" customFormat="1" ht="12" customHeight="1">
      <c r="D817" s="398"/>
      <c r="E817" s="398"/>
      <c r="F817" s="398"/>
      <c r="J817" s="209"/>
      <c r="M817"/>
      <c r="P817" s="384"/>
    </row>
    <row r="818" spans="4:16" s="168" customFormat="1" ht="12" customHeight="1">
      <c r="D818" s="398"/>
      <c r="E818" s="398"/>
      <c r="F818" s="398"/>
      <c r="J818" s="209"/>
      <c r="M818"/>
      <c r="P818" s="384"/>
    </row>
    <row r="819" spans="4:16" s="168" customFormat="1" ht="12" customHeight="1">
      <c r="D819" s="398"/>
      <c r="E819" s="398"/>
      <c r="F819" s="398"/>
      <c r="J819" s="209"/>
      <c r="M819"/>
      <c r="P819" s="384"/>
    </row>
    <row r="820" spans="4:16" s="168" customFormat="1" ht="12" customHeight="1">
      <c r="D820" s="398"/>
      <c r="E820" s="398"/>
      <c r="F820" s="398"/>
      <c r="J820" s="209"/>
      <c r="M820"/>
      <c r="P820" s="384"/>
    </row>
    <row r="821" spans="4:16" s="168" customFormat="1" ht="12" customHeight="1">
      <c r="D821" s="398"/>
      <c r="E821" s="398"/>
      <c r="F821" s="398"/>
      <c r="J821" s="209"/>
      <c r="M821"/>
      <c r="P821" s="384"/>
    </row>
    <row r="822" spans="4:16" s="168" customFormat="1" ht="12" customHeight="1">
      <c r="D822" s="398"/>
      <c r="E822" s="398"/>
      <c r="F822" s="398"/>
      <c r="J822" s="209"/>
      <c r="M822"/>
      <c r="P822" s="384"/>
    </row>
    <row r="823" spans="4:16" s="168" customFormat="1" ht="12" customHeight="1">
      <c r="D823" s="398"/>
      <c r="E823" s="398"/>
      <c r="F823" s="398"/>
      <c r="J823" s="209"/>
      <c r="M823"/>
      <c r="P823" s="384"/>
    </row>
    <row r="824" spans="4:16" s="168" customFormat="1" ht="12" customHeight="1">
      <c r="D824" s="398"/>
      <c r="E824" s="398"/>
      <c r="F824" s="398"/>
      <c r="J824" s="209"/>
      <c r="M824"/>
      <c r="P824" s="384"/>
    </row>
    <row r="825" spans="4:16" s="168" customFormat="1" ht="12" customHeight="1">
      <c r="D825" s="398"/>
      <c r="E825" s="398"/>
      <c r="F825" s="398"/>
      <c r="J825" s="209"/>
      <c r="M825"/>
      <c r="P825" s="384"/>
    </row>
    <row r="826" spans="4:16" s="168" customFormat="1" ht="12" customHeight="1">
      <c r="D826" s="398"/>
      <c r="E826" s="398"/>
      <c r="F826" s="398"/>
      <c r="J826" s="209"/>
      <c r="M826"/>
      <c r="P826" s="384"/>
    </row>
    <row r="827" spans="4:16" s="168" customFormat="1" ht="12" customHeight="1">
      <c r="D827" s="398"/>
      <c r="E827" s="398"/>
      <c r="F827" s="398"/>
      <c r="J827" s="209"/>
      <c r="M827"/>
      <c r="P827" s="384"/>
    </row>
    <row r="828" spans="4:16" s="168" customFormat="1" ht="12" customHeight="1">
      <c r="D828" s="398"/>
      <c r="E828" s="398"/>
      <c r="F828" s="398"/>
      <c r="J828" s="209"/>
      <c r="M828"/>
      <c r="P828" s="384"/>
    </row>
    <row r="829" spans="4:16" s="168" customFormat="1" ht="12" customHeight="1">
      <c r="D829" s="398"/>
      <c r="E829" s="398"/>
      <c r="F829" s="398"/>
      <c r="J829" s="209"/>
      <c r="M829"/>
      <c r="P829" s="384"/>
    </row>
    <row r="830" spans="4:16" s="168" customFormat="1" ht="12" customHeight="1">
      <c r="D830" s="398"/>
      <c r="E830" s="398"/>
      <c r="F830" s="398"/>
      <c r="J830" s="209"/>
      <c r="M830"/>
      <c r="P830" s="384"/>
    </row>
    <row r="831" spans="4:16" s="168" customFormat="1" ht="12" customHeight="1">
      <c r="D831" s="398"/>
      <c r="E831" s="398"/>
      <c r="F831" s="398"/>
      <c r="J831" s="209"/>
      <c r="M831"/>
      <c r="P831" s="384"/>
    </row>
    <row r="832" spans="4:16" s="168" customFormat="1" ht="12" customHeight="1">
      <c r="D832" s="398"/>
      <c r="E832" s="398"/>
      <c r="F832" s="398"/>
      <c r="J832" s="209"/>
      <c r="M832"/>
      <c r="P832" s="384"/>
    </row>
    <row r="833" spans="4:16" s="168" customFormat="1" ht="12" customHeight="1">
      <c r="D833" s="398"/>
      <c r="E833" s="398"/>
      <c r="F833" s="398"/>
      <c r="J833" s="209"/>
      <c r="M833"/>
      <c r="P833" s="384"/>
    </row>
    <row r="834" spans="4:16" s="168" customFormat="1" ht="12" customHeight="1">
      <c r="D834" s="398"/>
      <c r="E834" s="398"/>
      <c r="F834" s="398"/>
      <c r="J834" s="209"/>
      <c r="M834"/>
      <c r="P834" s="384"/>
    </row>
    <row r="835" spans="4:16" s="168" customFormat="1" ht="12" customHeight="1">
      <c r="D835" s="398"/>
      <c r="E835" s="398"/>
      <c r="F835" s="398"/>
      <c r="J835" s="209"/>
      <c r="M835"/>
      <c r="P835" s="384"/>
    </row>
    <row r="836" spans="4:16" s="168" customFormat="1" ht="12" customHeight="1">
      <c r="D836" s="398"/>
      <c r="E836" s="398"/>
      <c r="F836" s="398"/>
      <c r="J836" s="209"/>
      <c r="M836"/>
      <c r="P836" s="384"/>
    </row>
    <row r="837" spans="4:16" s="168" customFormat="1" ht="12" customHeight="1">
      <c r="D837" s="398"/>
      <c r="E837" s="398"/>
      <c r="F837" s="398"/>
      <c r="J837" s="209"/>
      <c r="M837"/>
      <c r="P837" s="384"/>
    </row>
    <row r="838" spans="4:16" s="168" customFormat="1" ht="12" customHeight="1">
      <c r="D838" s="398"/>
      <c r="E838" s="398"/>
      <c r="F838" s="398"/>
      <c r="J838" s="209"/>
      <c r="M838"/>
      <c r="P838" s="384"/>
    </row>
    <row r="839" spans="4:16" s="168" customFormat="1" ht="12" customHeight="1">
      <c r="D839" s="398"/>
      <c r="E839" s="398"/>
      <c r="F839" s="398"/>
      <c r="J839" s="209"/>
      <c r="M839"/>
      <c r="P839" s="384"/>
    </row>
    <row r="840" spans="4:16" s="168" customFormat="1" ht="12" customHeight="1">
      <c r="D840" s="398"/>
      <c r="E840" s="398"/>
      <c r="F840" s="398"/>
      <c r="J840" s="209"/>
      <c r="M840"/>
      <c r="P840" s="384"/>
    </row>
    <row r="841" spans="4:16" s="168" customFormat="1" ht="12" customHeight="1">
      <c r="D841" s="398"/>
      <c r="E841" s="398"/>
      <c r="F841" s="398"/>
      <c r="J841" s="209"/>
      <c r="M841"/>
      <c r="P841" s="384"/>
    </row>
    <row r="842" spans="4:16" s="168" customFormat="1" ht="12" customHeight="1">
      <c r="D842" s="398"/>
      <c r="E842" s="398"/>
      <c r="F842" s="398"/>
      <c r="J842" s="209"/>
      <c r="M842"/>
      <c r="P842" s="384"/>
    </row>
    <row r="843" spans="4:16" s="168" customFormat="1" ht="12" customHeight="1">
      <c r="D843" s="398"/>
      <c r="E843" s="398"/>
      <c r="F843" s="398"/>
      <c r="J843" s="209"/>
      <c r="M843"/>
      <c r="P843" s="384"/>
    </row>
    <row r="844" spans="4:16" s="168" customFormat="1" ht="12" customHeight="1">
      <c r="D844" s="398"/>
      <c r="E844" s="398"/>
      <c r="F844" s="398"/>
      <c r="J844" s="209"/>
      <c r="M844"/>
      <c r="P844" s="384"/>
    </row>
    <row r="845" spans="4:16" s="168" customFormat="1" ht="12" customHeight="1">
      <c r="D845" s="398"/>
      <c r="E845" s="398"/>
      <c r="F845" s="398"/>
      <c r="J845" s="209"/>
      <c r="M845"/>
      <c r="P845" s="384"/>
    </row>
    <row r="846" spans="4:16" s="168" customFormat="1" ht="12" customHeight="1">
      <c r="D846" s="398"/>
      <c r="E846" s="398"/>
      <c r="F846" s="398"/>
      <c r="J846" s="209"/>
      <c r="M846"/>
      <c r="P846" s="384"/>
    </row>
    <row r="847" spans="4:16" s="168" customFormat="1" ht="12" customHeight="1">
      <c r="D847" s="398"/>
      <c r="E847" s="398"/>
      <c r="F847" s="398"/>
      <c r="J847" s="209"/>
      <c r="M847"/>
      <c r="P847" s="384"/>
    </row>
    <row r="848" spans="4:16" s="168" customFormat="1" ht="12" customHeight="1">
      <c r="D848" s="398"/>
      <c r="E848" s="398"/>
      <c r="F848" s="398"/>
      <c r="J848" s="209"/>
      <c r="M848"/>
      <c r="P848" s="384"/>
    </row>
    <row r="849" spans="4:16" s="168" customFormat="1" ht="12" customHeight="1">
      <c r="D849" s="398"/>
      <c r="E849" s="398"/>
      <c r="F849" s="398"/>
      <c r="J849" s="209"/>
      <c r="M849"/>
      <c r="P849" s="384"/>
    </row>
    <row r="850" spans="4:16" s="168" customFormat="1" ht="12" customHeight="1">
      <c r="D850" s="398"/>
      <c r="E850" s="398"/>
      <c r="F850" s="398"/>
      <c r="J850" s="209"/>
      <c r="M850"/>
      <c r="P850" s="384"/>
    </row>
    <row r="851" spans="4:16" s="168" customFormat="1" ht="12" customHeight="1">
      <c r="D851" s="398"/>
      <c r="E851" s="398"/>
      <c r="F851" s="398"/>
      <c r="J851" s="209"/>
      <c r="M851"/>
      <c r="P851" s="384"/>
    </row>
    <row r="852" spans="4:16" s="168" customFormat="1" ht="12" customHeight="1">
      <c r="D852" s="398"/>
      <c r="E852" s="398"/>
      <c r="F852" s="398"/>
      <c r="J852" s="209"/>
      <c r="M852"/>
      <c r="P852" s="384"/>
    </row>
    <row r="853" spans="4:16" s="168" customFormat="1" ht="12" customHeight="1">
      <c r="D853" s="398"/>
      <c r="E853" s="398"/>
      <c r="F853" s="398"/>
      <c r="J853" s="209"/>
      <c r="M853"/>
      <c r="P853" s="384"/>
    </row>
    <row r="854" spans="4:16" s="168" customFormat="1" ht="12" customHeight="1">
      <c r="D854" s="398"/>
      <c r="E854" s="398"/>
      <c r="F854" s="398"/>
      <c r="J854" s="209"/>
      <c r="M854"/>
      <c r="P854" s="384"/>
    </row>
    <row r="855" spans="4:16" s="168" customFormat="1" ht="12" customHeight="1">
      <c r="D855" s="398"/>
      <c r="E855" s="398"/>
      <c r="F855" s="398"/>
      <c r="J855" s="209"/>
      <c r="M855"/>
      <c r="P855" s="384"/>
    </row>
    <row r="856" spans="4:16" s="168" customFormat="1" ht="12" customHeight="1">
      <c r="D856" s="398"/>
      <c r="E856" s="398"/>
      <c r="F856" s="398"/>
      <c r="J856" s="209"/>
      <c r="M856"/>
      <c r="P856" s="384"/>
    </row>
    <row r="857" spans="4:16" s="168" customFormat="1" ht="12" customHeight="1">
      <c r="D857" s="398"/>
      <c r="E857" s="398"/>
      <c r="F857" s="398"/>
      <c r="J857" s="209"/>
      <c r="M857"/>
      <c r="P857" s="384"/>
    </row>
    <row r="858" spans="4:16" s="168" customFormat="1" ht="12" customHeight="1">
      <c r="D858" s="398"/>
      <c r="E858" s="398"/>
      <c r="F858" s="398"/>
      <c r="J858" s="209"/>
      <c r="M858"/>
      <c r="P858" s="384"/>
    </row>
    <row r="859" spans="4:16" s="168" customFormat="1" ht="12" customHeight="1">
      <c r="D859" s="398"/>
      <c r="E859" s="398"/>
      <c r="F859" s="398"/>
      <c r="J859" s="209"/>
      <c r="M859"/>
      <c r="P859" s="384"/>
    </row>
    <row r="860" spans="4:16" s="168" customFormat="1" ht="12" customHeight="1">
      <c r="D860" s="398"/>
      <c r="E860" s="398"/>
      <c r="F860" s="398"/>
      <c r="J860" s="209"/>
      <c r="M860"/>
      <c r="P860" s="384"/>
    </row>
    <row r="861" spans="4:16" s="168" customFormat="1" ht="12" customHeight="1">
      <c r="D861" s="398"/>
      <c r="E861" s="398"/>
      <c r="F861" s="398"/>
      <c r="J861" s="209"/>
      <c r="M861"/>
      <c r="P861" s="384"/>
    </row>
    <row r="862" spans="4:16" s="168" customFormat="1" ht="12" customHeight="1">
      <c r="D862" s="398"/>
      <c r="E862" s="398"/>
      <c r="F862" s="398"/>
      <c r="J862" s="209"/>
      <c r="M862"/>
      <c r="P862" s="384"/>
    </row>
    <row r="863" spans="4:16" s="168" customFormat="1" ht="12" customHeight="1">
      <c r="D863" s="398"/>
      <c r="E863" s="398"/>
      <c r="F863" s="398"/>
      <c r="J863" s="209"/>
      <c r="M863"/>
      <c r="P863" s="384"/>
    </row>
    <row r="864" spans="4:16" s="168" customFormat="1" ht="12" customHeight="1">
      <c r="D864" s="398"/>
      <c r="E864" s="398"/>
      <c r="F864" s="398"/>
      <c r="J864" s="209"/>
      <c r="M864"/>
      <c r="P864" s="384"/>
    </row>
    <row r="865" spans="4:16" s="168" customFormat="1" ht="12" customHeight="1">
      <c r="D865" s="398"/>
      <c r="E865" s="398"/>
      <c r="F865" s="398"/>
      <c r="J865" s="209"/>
      <c r="M865"/>
      <c r="P865" s="384"/>
    </row>
    <row r="866" spans="4:16" s="168" customFormat="1" ht="12" customHeight="1">
      <c r="D866" s="398"/>
      <c r="E866" s="398"/>
      <c r="F866" s="398"/>
      <c r="J866" s="209"/>
      <c r="M866"/>
      <c r="P866" s="384"/>
    </row>
    <row r="867" spans="4:16" s="168" customFormat="1" ht="12" customHeight="1">
      <c r="D867" s="398"/>
      <c r="E867" s="398"/>
      <c r="F867" s="398"/>
      <c r="J867" s="209"/>
      <c r="M867"/>
      <c r="P867" s="384"/>
    </row>
    <row r="868" spans="4:16" s="168" customFormat="1" ht="12" customHeight="1">
      <c r="D868" s="398"/>
      <c r="E868" s="398"/>
      <c r="F868" s="398"/>
      <c r="J868" s="209"/>
      <c r="M868"/>
      <c r="P868" s="384"/>
    </row>
    <row r="869" spans="4:16" s="168" customFormat="1" ht="12" customHeight="1">
      <c r="D869" s="398"/>
      <c r="E869" s="398"/>
      <c r="F869" s="398"/>
      <c r="J869" s="209"/>
      <c r="M869"/>
      <c r="P869" s="384"/>
    </row>
    <row r="870" spans="4:16" s="168" customFormat="1" ht="12" customHeight="1">
      <c r="D870" s="398"/>
      <c r="E870" s="398"/>
      <c r="F870" s="398"/>
      <c r="J870" s="209"/>
      <c r="M870"/>
      <c r="P870" s="384"/>
    </row>
    <row r="871" spans="4:16" s="168" customFormat="1" ht="12" customHeight="1">
      <c r="D871" s="398"/>
      <c r="E871" s="398"/>
      <c r="F871" s="398"/>
      <c r="J871" s="209"/>
      <c r="M871"/>
      <c r="P871" s="384"/>
    </row>
    <row r="872" spans="4:16" s="168" customFormat="1" ht="12" customHeight="1">
      <c r="D872" s="398"/>
      <c r="E872" s="398"/>
      <c r="F872" s="398"/>
      <c r="J872" s="209"/>
      <c r="M872"/>
      <c r="P872" s="384"/>
    </row>
    <row r="873" spans="4:16" s="168" customFormat="1" ht="12" customHeight="1">
      <c r="D873" s="398"/>
      <c r="E873" s="398"/>
      <c r="F873" s="398"/>
      <c r="J873" s="209"/>
      <c r="M873"/>
      <c r="P873" s="384"/>
    </row>
    <row r="874" spans="4:16" s="168" customFormat="1" ht="12" customHeight="1">
      <c r="D874" s="398"/>
      <c r="E874" s="398"/>
      <c r="F874" s="398"/>
      <c r="J874" s="209"/>
      <c r="M874"/>
      <c r="P874" s="384"/>
    </row>
    <row r="875" spans="4:16" s="168" customFormat="1" ht="12" customHeight="1">
      <c r="D875" s="398"/>
      <c r="E875" s="398"/>
      <c r="F875" s="398"/>
      <c r="J875" s="209"/>
      <c r="M875"/>
      <c r="P875" s="384"/>
    </row>
    <row r="876" spans="4:16" s="168" customFormat="1" ht="12" customHeight="1">
      <c r="D876" s="398"/>
      <c r="E876" s="398"/>
      <c r="F876" s="398"/>
      <c r="J876" s="209"/>
      <c r="M876"/>
      <c r="P876" s="384"/>
    </row>
    <row r="877" spans="4:16" s="168" customFormat="1" ht="12" customHeight="1">
      <c r="D877" s="398"/>
      <c r="E877" s="398"/>
      <c r="F877" s="398"/>
      <c r="J877" s="209"/>
      <c r="M877"/>
      <c r="P877" s="384"/>
    </row>
    <row r="878" spans="4:16" s="168" customFormat="1" ht="12" customHeight="1">
      <c r="D878" s="398"/>
      <c r="E878" s="398"/>
      <c r="F878" s="398"/>
      <c r="J878" s="209"/>
      <c r="M878"/>
      <c r="P878" s="384"/>
    </row>
    <row r="879" spans="4:16" s="168" customFormat="1" ht="12" customHeight="1">
      <c r="D879" s="398"/>
      <c r="E879" s="398"/>
      <c r="F879" s="398"/>
      <c r="J879" s="209"/>
      <c r="M879"/>
      <c r="P879" s="384"/>
    </row>
    <row r="880" spans="4:16" s="168" customFormat="1" ht="12" customHeight="1">
      <c r="D880" s="398"/>
      <c r="E880" s="398"/>
      <c r="F880" s="398"/>
      <c r="J880" s="209"/>
      <c r="M880"/>
      <c r="P880" s="384"/>
    </row>
    <row r="881" spans="4:16" s="168" customFormat="1" ht="12" customHeight="1">
      <c r="D881" s="398"/>
      <c r="E881" s="398"/>
      <c r="F881" s="398"/>
      <c r="J881" s="209"/>
      <c r="M881"/>
      <c r="P881" s="384"/>
    </row>
    <row r="882" spans="4:16" s="168" customFormat="1" ht="12" customHeight="1">
      <c r="D882" s="398"/>
      <c r="E882" s="398"/>
      <c r="F882" s="398"/>
      <c r="J882" s="209"/>
      <c r="M882"/>
      <c r="P882" s="384"/>
    </row>
    <row r="883" spans="4:16" s="168" customFormat="1" ht="12" customHeight="1">
      <c r="D883" s="398"/>
      <c r="E883" s="398"/>
      <c r="F883" s="398"/>
      <c r="J883" s="209"/>
      <c r="M883"/>
      <c r="P883" s="384"/>
    </row>
    <row r="884" spans="4:16" s="168" customFormat="1" ht="12" customHeight="1">
      <c r="D884" s="398"/>
      <c r="E884" s="398"/>
      <c r="F884" s="398"/>
      <c r="J884" s="209"/>
      <c r="M884"/>
      <c r="P884" s="384"/>
    </row>
    <row r="885" spans="4:16" s="168" customFormat="1" ht="12" customHeight="1">
      <c r="D885" s="398"/>
      <c r="E885" s="398"/>
      <c r="F885" s="398"/>
      <c r="J885" s="209"/>
      <c r="M885"/>
      <c r="P885" s="384"/>
    </row>
    <row r="886" spans="4:16" s="168" customFormat="1" ht="12" customHeight="1">
      <c r="D886" s="398"/>
      <c r="E886" s="398"/>
      <c r="F886" s="398"/>
      <c r="J886" s="209"/>
      <c r="M886"/>
      <c r="P886" s="384"/>
    </row>
    <row r="887" spans="4:16" s="168" customFormat="1" ht="12" customHeight="1">
      <c r="D887" s="398"/>
      <c r="E887" s="398"/>
      <c r="F887" s="398"/>
      <c r="J887" s="209"/>
      <c r="M887"/>
      <c r="P887" s="384"/>
    </row>
    <row r="888" spans="4:16" s="168" customFormat="1" ht="12" customHeight="1">
      <c r="D888" s="398"/>
      <c r="E888" s="398"/>
      <c r="F888" s="398"/>
      <c r="J888" s="209"/>
      <c r="M888"/>
      <c r="P888" s="384"/>
    </row>
    <row r="889" spans="4:16" s="168" customFormat="1" ht="12" customHeight="1">
      <c r="D889" s="398"/>
      <c r="E889" s="398"/>
      <c r="F889" s="398"/>
      <c r="J889" s="209"/>
      <c r="M889"/>
      <c r="P889" s="384"/>
    </row>
    <row r="890" spans="4:16" s="168" customFormat="1" ht="12" customHeight="1">
      <c r="D890" s="398"/>
      <c r="E890" s="398"/>
      <c r="F890" s="398"/>
      <c r="J890" s="209"/>
      <c r="M890"/>
      <c r="P890" s="384"/>
    </row>
    <row r="891" spans="4:16" s="168" customFormat="1" ht="12" customHeight="1">
      <c r="D891" s="398"/>
      <c r="E891" s="398"/>
      <c r="F891" s="398"/>
      <c r="J891" s="209"/>
      <c r="M891"/>
      <c r="P891" s="384"/>
    </row>
    <row r="892" spans="4:16" s="168" customFormat="1" ht="12" customHeight="1">
      <c r="D892" s="398"/>
      <c r="E892" s="398"/>
      <c r="F892" s="398"/>
      <c r="J892" s="209"/>
      <c r="M892"/>
      <c r="P892" s="384"/>
    </row>
    <row r="893" spans="4:16" s="168" customFormat="1" ht="12" customHeight="1">
      <c r="D893" s="398"/>
      <c r="E893" s="398"/>
      <c r="F893" s="398"/>
      <c r="J893" s="209"/>
      <c r="M893"/>
      <c r="P893" s="384"/>
    </row>
    <row r="894" spans="4:16" s="168" customFormat="1" ht="12" customHeight="1">
      <c r="D894" s="398"/>
      <c r="E894" s="398"/>
      <c r="F894" s="398"/>
      <c r="J894" s="209"/>
      <c r="M894"/>
      <c r="P894" s="384"/>
    </row>
    <row r="895" spans="4:16" s="168" customFormat="1" ht="12" customHeight="1">
      <c r="D895" s="398"/>
      <c r="E895" s="398"/>
      <c r="F895" s="398"/>
      <c r="J895" s="209"/>
      <c r="M895"/>
      <c r="P895" s="384"/>
    </row>
    <row r="896" spans="4:16" s="168" customFormat="1" ht="12" customHeight="1">
      <c r="D896" s="398"/>
      <c r="E896" s="398"/>
      <c r="F896" s="398"/>
      <c r="J896" s="209"/>
      <c r="M896"/>
      <c r="P896" s="384"/>
    </row>
    <row r="897" spans="4:16" s="168" customFormat="1" ht="12" customHeight="1">
      <c r="D897" s="398"/>
      <c r="E897" s="398"/>
      <c r="F897" s="398"/>
      <c r="J897" s="209"/>
      <c r="M897"/>
      <c r="P897" s="384"/>
    </row>
    <row r="898" spans="4:16" s="168" customFormat="1" ht="12" customHeight="1">
      <c r="D898" s="398"/>
      <c r="E898" s="398"/>
      <c r="F898" s="398"/>
      <c r="J898" s="209"/>
      <c r="M898"/>
      <c r="P898" s="384"/>
    </row>
    <row r="899" spans="4:16" s="168" customFormat="1" ht="12" customHeight="1">
      <c r="D899" s="398"/>
      <c r="E899" s="398"/>
      <c r="F899" s="398"/>
      <c r="J899" s="209"/>
      <c r="M899"/>
      <c r="P899" s="384"/>
    </row>
    <row r="900" spans="4:16" s="168" customFormat="1" ht="12" customHeight="1">
      <c r="D900" s="398"/>
      <c r="E900" s="398"/>
      <c r="F900" s="398"/>
      <c r="J900" s="209"/>
      <c r="M900"/>
      <c r="P900" s="384"/>
    </row>
    <row r="901" spans="4:16" s="168" customFormat="1" ht="12" customHeight="1">
      <c r="D901" s="398"/>
      <c r="E901" s="398"/>
      <c r="F901" s="398"/>
      <c r="J901" s="209"/>
      <c r="M901"/>
      <c r="P901" s="384"/>
    </row>
    <row r="902" spans="4:16" s="168" customFormat="1" ht="12" customHeight="1">
      <c r="D902" s="398"/>
      <c r="E902" s="398"/>
      <c r="F902" s="398"/>
      <c r="J902" s="209"/>
      <c r="M902"/>
      <c r="P902" s="384"/>
    </row>
    <row r="903" spans="4:16" s="168" customFormat="1" ht="12" customHeight="1">
      <c r="D903" s="398"/>
      <c r="E903" s="398"/>
      <c r="F903" s="398"/>
      <c r="J903" s="209"/>
      <c r="M903"/>
      <c r="P903" s="384"/>
    </row>
    <row r="904" spans="4:16" s="168" customFormat="1" ht="12" customHeight="1">
      <c r="D904" s="398"/>
      <c r="E904" s="398"/>
      <c r="F904" s="398"/>
      <c r="J904" s="209"/>
      <c r="M904"/>
      <c r="P904" s="384"/>
    </row>
    <row r="905" spans="4:16" s="168" customFormat="1" ht="12" customHeight="1">
      <c r="D905" s="398"/>
      <c r="E905" s="398"/>
      <c r="F905" s="398"/>
      <c r="J905" s="209"/>
      <c r="M905"/>
      <c r="P905" s="384"/>
    </row>
    <row r="906" spans="4:16" s="168" customFormat="1" ht="12" customHeight="1">
      <c r="D906" s="398"/>
      <c r="E906" s="398"/>
      <c r="F906" s="398"/>
      <c r="J906" s="209"/>
      <c r="M906"/>
      <c r="P906" s="384"/>
    </row>
    <row r="907" spans="4:16" s="168" customFormat="1" ht="12" customHeight="1">
      <c r="D907" s="398"/>
      <c r="E907" s="398"/>
      <c r="F907" s="398"/>
      <c r="J907" s="209"/>
      <c r="M907"/>
      <c r="P907" s="384"/>
    </row>
    <row r="908" spans="4:16" s="168" customFormat="1" ht="12" customHeight="1">
      <c r="D908" s="398"/>
      <c r="E908" s="398"/>
      <c r="F908" s="398"/>
      <c r="J908" s="209"/>
      <c r="M908"/>
      <c r="P908" s="384"/>
    </row>
    <row r="909" spans="4:16" s="168" customFormat="1" ht="12" customHeight="1">
      <c r="D909" s="398"/>
      <c r="E909" s="398"/>
      <c r="F909" s="398"/>
      <c r="J909" s="209"/>
      <c r="M909"/>
      <c r="P909" s="384"/>
    </row>
    <row r="910" spans="4:16" s="168" customFormat="1" ht="12" customHeight="1">
      <c r="D910" s="398"/>
      <c r="E910" s="398"/>
      <c r="F910" s="398"/>
      <c r="J910" s="209"/>
      <c r="M910"/>
      <c r="P910" s="384"/>
    </row>
    <row r="911" spans="4:16" s="168" customFormat="1" ht="12" customHeight="1">
      <c r="D911" s="398"/>
      <c r="E911" s="398"/>
      <c r="F911" s="398"/>
      <c r="J911" s="209"/>
      <c r="M911"/>
      <c r="P911" s="384"/>
    </row>
    <row r="912" spans="4:16" s="168" customFormat="1" ht="12" customHeight="1">
      <c r="D912" s="398"/>
      <c r="E912" s="398"/>
      <c r="F912" s="398"/>
      <c r="J912" s="209"/>
      <c r="M912"/>
      <c r="P912" s="384"/>
    </row>
    <row r="913" spans="4:16" s="168" customFormat="1" ht="12" customHeight="1">
      <c r="D913" s="398"/>
      <c r="E913" s="398"/>
      <c r="F913" s="398"/>
      <c r="J913" s="209"/>
      <c r="M913"/>
      <c r="P913" s="384"/>
    </row>
    <row r="914" spans="4:16" s="168" customFormat="1" ht="12" customHeight="1">
      <c r="D914" s="398"/>
      <c r="E914" s="398"/>
      <c r="F914" s="398"/>
      <c r="J914" s="209"/>
      <c r="M914"/>
      <c r="P914" s="384"/>
    </row>
    <row r="915" spans="4:16" s="168" customFormat="1" ht="12" customHeight="1">
      <c r="D915" s="398"/>
      <c r="E915" s="398"/>
      <c r="F915" s="398"/>
      <c r="J915" s="209"/>
      <c r="M915"/>
      <c r="P915" s="384"/>
    </row>
    <row r="916" spans="4:16" s="168" customFormat="1" ht="12" customHeight="1">
      <c r="D916" s="398"/>
      <c r="E916" s="398"/>
      <c r="F916" s="398"/>
      <c r="J916" s="209"/>
      <c r="M916"/>
      <c r="P916" s="384"/>
    </row>
    <row r="917" spans="4:16" s="168" customFormat="1" ht="12" customHeight="1">
      <c r="D917" s="398"/>
      <c r="E917" s="398"/>
      <c r="F917" s="398"/>
      <c r="J917" s="209"/>
      <c r="M917"/>
      <c r="P917" s="384"/>
    </row>
    <row r="918" spans="4:16" s="168" customFormat="1" ht="12" customHeight="1">
      <c r="D918" s="398"/>
      <c r="E918" s="398"/>
      <c r="F918" s="398"/>
      <c r="J918" s="209"/>
      <c r="M918"/>
      <c r="P918" s="384"/>
    </row>
    <row r="919" spans="4:16" s="168" customFormat="1" ht="12" customHeight="1">
      <c r="D919" s="398"/>
      <c r="E919" s="398"/>
      <c r="F919" s="398"/>
      <c r="J919" s="209"/>
      <c r="M919"/>
      <c r="P919" s="384"/>
    </row>
    <row r="920" spans="4:16" s="168" customFormat="1" ht="12" customHeight="1">
      <c r="D920" s="398"/>
      <c r="E920" s="398"/>
      <c r="F920" s="398"/>
      <c r="J920" s="209"/>
      <c r="M920"/>
      <c r="P920" s="384"/>
    </row>
    <row r="921" spans="4:16" s="168" customFormat="1" ht="12" customHeight="1">
      <c r="D921" s="398"/>
      <c r="E921" s="398"/>
      <c r="F921" s="398"/>
      <c r="J921" s="209"/>
      <c r="M921"/>
      <c r="P921" s="384"/>
    </row>
    <row r="922" spans="4:16" s="168" customFormat="1" ht="12" customHeight="1">
      <c r="D922" s="398"/>
      <c r="E922" s="398"/>
      <c r="F922" s="398"/>
      <c r="J922" s="209"/>
      <c r="M922"/>
      <c r="P922" s="384"/>
    </row>
    <row r="923" spans="4:16" s="168" customFormat="1" ht="12" customHeight="1">
      <c r="D923" s="398"/>
      <c r="E923" s="398"/>
      <c r="F923" s="398"/>
      <c r="J923" s="209"/>
      <c r="M923"/>
      <c r="P923" s="384"/>
    </row>
    <row r="924" spans="4:16" s="168" customFormat="1" ht="12" customHeight="1">
      <c r="D924" s="398"/>
      <c r="E924" s="398"/>
      <c r="F924" s="398"/>
      <c r="J924" s="209"/>
      <c r="M924"/>
      <c r="P924" s="384"/>
    </row>
    <row r="925" spans="4:16" s="168" customFormat="1" ht="12" customHeight="1">
      <c r="D925" s="398"/>
      <c r="E925" s="398"/>
      <c r="F925" s="398"/>
      <c r="J925" s="209"/>
      <c r="M925"/>
      <c r="P925" s="384"/>
    </row>
    <row r="926" spans="4:16" s="168" customFormat="1" ht="12" customHeight="1">
      <c r="D926" s="398"/>
      <c r="E926" s="398"/>
      <c r="F926" s="398"/>
      <c r="J926" s="209"/>
      <c r="M926"/>
      <c r="P926" s="384"/>
    </row>
    <row r="927" spans="4:16" s="168" customFormat="1" ht="12" customHeight="1">
      <c r="D927" s="398"/>
      <c r="E927" s="398"/>
      <c r="F927" s="398"/>
      <c r="J927" s="209"/>
      <c r="M927"/>
      <c r="P927" s="384"/>
    </row>
    <row r="928" spans="4:16" s="168" customFormat="1" ht="12" customHeight="1">
      <c r="D928" s="398"/>
      <c r="E928" s="398"/>
      <c r="F928" s="398"/>
      <c r="J928" s="209"/>
      <c r="M928"/>
      <c r="P928" s="384"/>
    </row>
    <row r="929" spans="4:16" s="168" customFormat="1" ht="12" customHeight="1">
      <c r="D929" s="398"/>
      <c r="E929" s="398"/>
      <c r="F929" s="398"/>
      <c r="J929" s="209"/>
      <c r="M929"/>
      <c r="P929" s="384"/>
    </row>
    <row r="930" spans="4:16" s="168" customFormat="1" ht="12" customHeight="1">
      <c r="D930" s="398"/>
      <c r="E930" s="398"/>
      <c r="F930" s="398"/>
      <c r="J930" s="209"/>
      <c r="M930"/>
      <c r="P930" s="384"/>
    </row>
    <row r="931" spans="4:16" s="168" customFormat="1" ht="12" customHeight="1">
      <c r="D931" s="398"/>
      <c r="E931" s="398"/>
      <c r="F931" s="398"/>
      <c r="J931" s="209"/>
      <c r="M931"/>
      <c r="P931" s="384"/>
    </row>
    <row r="932" spans="4:16" s="168" customFormat="1" ht="12" customHeight="1">
      <c r="D932" s="398"/>
      <c r="E932" s="398"/>
      <c r="F932" s="398"/>
      <c r="J932" s="209"/>
      <c r="M932"/>
      <c r="P932" s="384"/>
    </row>
    <row r="933" spans="4:16" s="168" customFormat="1" ht="12" customHeight="1">
      <c r="D933" s="398"/>
      <c r="E933" s="398"/>
      <c r="F933" s="398"/>
      <c r="J933" s="209"/>
      <c r="M933"/>
      <c r="P933" s="384"/>
    </row>
    <row r="934" spans="4:16" s="168" customFormat="1" ht="12" customHeight="1">
      <c r="D934" s="398"/>
      <c r="E934" s="398"/>
      <c r="F934" s="398"/>
      <c r="J934" s="209"/>
      <c r="M934"/>
      <c r="P934" s="384"/>
    </row>
    <row r="935" spans="4:16" s="168" customFormat="1" ht="12" customHeight="1">
      <c r="D935" s="398"/>
      <c r="E935" s="398"/>
      <c r="F935" s="398"/>
      <c r="J935" s="209"/>
      <c r="M935"/>
      <c r="P935" s="384"/>
    </row>
    <row r="936" spans="4:16" s="168" customFormat="1" ht="12" customHeight="1">
      <c r="D936" s="398"/>
      <c r="E936" s="398"/>
      <c r="F936" s="398"/>
      <c r="J936" s="209"/>
      <c r="M936"/>
      <c r="P936" s="384"/>
    </row>
    <row r="937" spans="4:16" s="168" customFormat="1" ht="12" customHeight="1">
      <c r="D937" s="398"/>
      <c r="E937" s="398"/>
      <c r="F937" s="398"/>
      <c r="J937" s="209"/>
      <c r="M937"/>
      <c r="P937" s="384"/>
    </row>
    <row r="938" spans="4:16" s="168" customFormat="1" ht="12" customHeight="1">
      <c r="D938" s="398"/>
      <c r="E938" s="398"/>
      <c r="F938" s="398"/>
      <c r="J938" s="209"/>
      <c r="M938"/>
      <c r="P938" s="384"/>
    </row>
    <row r="939" spans="4:16" s="168" customFormat="1" ht="12" customHeight="1">
      <c r="D939" s="398"/>
      <c r="E939" s="398"/>
      <c r="F939" s="398"/>
      <c r="J939" s="209"/>
      <c r="M939"/>
      <c r="P939" s="384"/>
    </row>
    <row r="940" spans="4:16" s="168" customFormat="1" ht="12" customHeight="1">
      <c r="D940" s="398"/>
      <c r="E940" s="398"/>
      <c r="F940" s="398"/>
      <c r="J940" s="209"/>
      <c r="M940"/>
      <c r="P940" s="384"/>
    </row>
    <row r="941" spans="4:16" s="168" customFormat="1" ht="12" customHeight="1">
      <c r="D941" s="398"/>
      <c r="E941" s="398"/>
      <c r="F941" s="398"/>
      <c r="J941" s="209"/>
      <c r="M941"/>
      <c r="P941" s="384"/>
    </row>
    <row r="942" spans="4:16" s="168" customFormat="1" ht="12" customHeight="1">
      <c r="D942" s="398"/>
      <c r="E942" s="398"/>
      <c r="F942" s="398"/>
      <c r="J942" s="209"/>
      <c r="M942"/>
      <c r="P942" s="384"/>
    </row>
    <row r="943" spans="4:16" s="168" customFormat="1" ht="12" customHeight="1">
      <c r="D943" s="398"/>
      <c r="E943" s="398"/>
      <c r="F943" s="398"/>
      <c r="J943" s="209"/>
      <c r="M943"/>
      <c r="P943" s="384"/>
    </row>
    <row r="944" spans="4:16" s="168" customFormat="1" ht="12" customHeight="1">
      <c r="D944" s="398"/>
      <c r="E944" s="398"/>
      <c r="F944" s="398"/>
      <c r="J944" s="209"/>
      <c r="M944"/>
      <c r="P944" s="384"/>
    </row>
    <row r="945" spans="4:16" s="168" customFormat="1" ht="12" customHeight="1">
      <c r="D945" s="398"/>
      <c r="E945" s="398"/>
      <c r="F945" s="398"/>
      <c r="J945" s="209"/>
      <c r="M945"/>
      <c r="P945" s="384"/>
    </row>
    <row r="946" spans="4:16" s="168" customFormat="1" ht="12" customHeight="1">
      <c r="D946" s="398"/>
      <c r="E946" s="398"/>
      <c r="F946" s="398"/>
      <c r="J946" s="209"/>
      <c r="M946"/>
      <c r="P946" s="384"/>
    </row>
    <row r="947" spans="4:16" s="168" customFormat="1" ht="12" customHeight="1">
      <c r="D947" s="398"/>
      <c r="E947" s="398"/>
      <c r="F947" s="398"/>
      <c r="J947" s="209"/>
      <c r="M947"/>
      <c r="P947" s="384"/>
    </row>
    <row r="948" spans="4:16" s="168" customFormat="1" ht="12" customHeight="1">
      <c r="D948" s="398"/>
      <c r="E948" s="398"/>
      <c r="F948" s="398"/>
      <c r="J948" s="209"/>
      <c r="M948"/>
      <c r="P948" s="384"/>
    </row>
    <row r="949" spans="4:16" s="168" customFormat="1" ht="12" customHeight="1">
      <c r="D949" s="398"/>
      <c r="E949" s="398"/>
      <c r="F949" s="398"/>
      <c r="J949" s="209"/>
      <c r="M949"/>
      <c r="P949" s="384"/>
    </row>
    <row r="950" spans="4:16" s="168" customFormat="1" ht="12" customHeight="1">
      <c r="D950" s="398"/>
      <c r="E950" s="398"/>
      <c r="F950" s="398"/>
      <c r="J950" s="209"/>
      <c r="M950"/>
      <c r="P950" s="384"/>
    </row>
    <row r="951" spans="4:16" s="168" customFormat="1" ht="12" customHeight="1">
      <c r="D951" s="398"/>
      <c r="E951" s="398"/>
      <c r="F951" s="398"/>
      <c r="J951" s="209"/>
      <c r="M951"/>
      <c r="P951" s="384"/>
    </row>
    <row r="952" spans="4:16" s="168" customFormat="1" ht="12" customHeight="1">
      <c r="D952" s="398"/>
      <c r="E952" s="398"/>
      <c r="F952" s="398"/>
      <c r="J952" s="209"/>
      <c r="M952"/>
      <c r="P952" s="384"/>
    </row>
    <row r="953" spans="4:16" s="168" customFormat="1" ht="12" customHeight="1">
      <c r="D953" s="398"/>
      <c r="E953" s="398"/>
      <c r="F953" s="398"/>
      <c r="J953" s="209"/>
      <c r="M953"/>
      <c r="P953" s="384"/>
    </row>
    <row r="954" spans="4:16" s="168" customFormat="1" ht="12" customHeight="1">
      <c r="D954" s="398"/>
      <c r="E954" s="398"/>
      <c r="F954" s="398"/>
      <c r="J954" s="209"/>
      <c r="M954"/>
      <c r="P954" s="384"/>
    </row>
    <row r="955" spans="4:16" s="168" customFormat="1" ht="12" customHeight="1">
      <c r="D955" s="398"/>
      <c r="E955" s="398"/>
      <c r="F955" s="398"/>
      <c r="J955" s="209"/>
      <c r="M955"/>
      <c r="P955" s="384"/>
    </row>
    <row r="956" spans="4:16" s="168" customFormat="1" ht="12" customHeight="1">
      <c r="D956" s="398"/>
      <c r="E956" s="398"/>
      <c r="F956" s="398"/>
      <c r="J956" s="209"/>
      <c r="M956"/>
      <c r="P956" s="384"/>
    </row>
    <row r="957" spans="4:16" s="168" customFormat="1" ht="12" customHeight="1">
      <c r="D957" s="398"/>
      <c r="E957" s="398"/>
      <c r="F957" s="398"/>
      <c r="J957" s="209"/>
      <c r="M957"/>
      <c r="P957" s="384"/>
    </row>
    <row r="958" spans="4:16" s="168" customFormat="1" ht="12" customHeight="1">
      <c r="D958" s="398"/>
      <c r="E958" s="398"/>
      <c r="F958" s="398"/>
      <c r="J958" s="209"/>
      <c r="M958"/>
      <c r="P958" s="384"/>
    </row>
    <row r="959" spans="4:16" s="168" customFormat="1" ht="12" customHeight="1">
      <c r="D959" s="398"/>
      <c r="E959" s="398"/>
      <c r="F959" s="398"/>
      <c r="J959" s="209"/>
      <c r="M959"/>
      <c r="P959" s="384"/>
    </row>
    <row r="960" spans="4:16" s="168" customFormat="1" ht="12" customHeight="1">
      <c r="D960" s="398"/>
      <c r="E960" s="398"/>
      <c r="F960" s="398"/>
      <c r="J960" s="209"/>
      <c r="M960"/>
      <c r="P960" s="384"/>
    </row>
    <row r="961" spans="4:16" s="168" customFormat="1" ht="12" customHeight="1">
      <c r="D961" s="398"/>
      <c r="E961" s="398"/>
      <c r="F961" s="398"/>
      <c r="J961" s="209"/>
      <c r="M961"/>
      <c r="P961" s="384"/>
    </row>
    <row r="962" spans="4:16" s="168" customFormat="1" ht="12" customHeight="1">
      <c r="D962" s="398"/>
      <c r="E962" s="398"/>
      <c r="F962" s="398"/>
      <c r="J962" s="209"/>
      <c r="M962"/>
      <c r="P962" s="384"/>
    </row>
    <row r="963" spans="4:16" s="168" customFormat="1" ht="12" customHeight="1">
      <c r="D963" s="398"/>
      <c r="E963" s="398"/>
      <c r="F963" s="398"/>
      <c r="J963" s="209"/>
      <c r="M963"/>
      <c r="P963" s="384"/>
    </row>
    <row r="964" spans="4:16" s="168" customFormat="1" ht="12" customHeight="1">
      <c r="D964" s="398"/>
      <c r="E964" s="398"/>
      <c r="F964" s="398"/>
      <c r="J964" s="209"/>
      <c r="M964"/>
      <c r="P964" s="384"/>
    </row>
    <row r="965" spans="4:16" s="168" customFormat="1" ht="12" customHeight="1">
      <c r="D965" s="398"/>
      <c r="E965" s="398"/>
      <c r="F965" s="398"/>
      <c r="J965" s="209"/>
      <c r="M965"/>
      <c r="P965" s="384"/>
    </row>
    <row r="966" spans="4:16" s="168" customFormat="1" ht="12" customHeight="1">
      <c r="D966" s="398"/>
      <c r="E966" s="398"/>
      <c r="F966" s="398"/>
      <c r="J966" s="209"/>
      <c r="M966"/>
      <c r="P966" s="384"/>
    </row>
    <row r="967" spans="4:16" s="168" customFormat="1" ht="12" customHeight="1">
      <c r="D967" s="398"/>
      <c r="E967" s="398"/>
      <c r="F967" s="398"/>
      <c r="J967" s="209"/>
      <c r="M967"/>
      <c r="P967" s="384"/>
    </row>
    <row r="968" spans="4:16" s="168" customFormat="1" ht="12" customHeight="1">
      <c r="D968" s="398"/>
      <c r="E968" s="398"/>
      <c r="F968" s="398"/>
      <c r="J968" s="209"/>
      <c r="M968"/>
      <c r="P968" s="384"/>
    </row>
    <row r="969" spans="4:16" s="168" customFormat="1" ht="12" customHeight="1">
      <c r="D969" s="398"/>
      <c r="E969" s="398"/>
      <c r="F969" s="398"/>
      <c r="J969" s="209"/>
      <c r="M969"/>
      <c r="P969" s="384"/>
    </row>
    <row r="970" spans="4:16" s="168" customFormat="1" ht="12" customHeight="1">
      <c r="D970" s="398"/>
      <c r="E970" s="398"/>
      <c r="F970" s="398"/>
      <c r="J970" s="209"/>
      <c r="M970"/>
      <c r="P970" s="384"/>
    </row>
    <row r="971" spans="4:16" s="168" customFormat="1" ht="12" customHeight="1">
      <c r="D971" s="398"/>
      <c r="E971" s="398"/>
      <c r="F971" s="398"/>
      <c r="J971" s="209"/>
      <c r="M971"/>
      <c r="P971" s="384"/>
    </row>
    <row r="972" spans="4:16" s="168" customFormat="1" ht="12" customHeight="1">
      <c r="D972" s="398"/>
      <c r="E972" s="398"/>
      <c r="F972" s="398"/>
      <c r="J972" s="209"/>
      <c r="M972"/>
      <c r="P972" s="384"/>
    </row>
    <row r="973" spans="4:16" s="168" customFormat="1" ht="12" customHeight="1">
      <c r="D973" s="398"/>
      <c r="E973" s="398"/>
      <c r="F973" s="398"/>
      <c r="J973" s="209"/>
      <c r="M973"/>
      <c r="P973" s="384"/>
    </row>
    <row r="974" spans="4:16" s="168" customFormat="1" ht="12" customHeight="1">
      <c r="D974" s="398"/>
      <c r="E974" s="398"/>
      <c r="F974" s="398"/>
      <c r="J974" s="209"/>
      <c r="M974"/>
      <c r="P974" s="384"/>
    </row>
    <row r="975" spans="4:16" s="168" customFormat="1" ht="12" customHeight="1">
      <c r="D975" s="398"/>
      <c r="E975" s="398"/>
      <c r="F975" s="398"/>
      <c r="J975" s="209"/>
      <c r="M975"/>
      <c r="P975" s="384"/>
    </row>
    <row r="976" spans="4:16" s="168" customFormat="1" ht="12" customHeight="1">
      <c r="D976" s="398"/>
      <c r="E976" s="398"/>
      <c r="F976" s="398"/>
      <c r="J976" s="209"/>
      <c r="M976"/>
      <c r="P976" s="384"/>
    </row>
    <row r="977" spans="4:16" s="168" customFormat="1" ht="12" customHeight="1">
      <c r="D977" s="398"/>
      <c r="E977" s="398"/>
      <c r="F977" s="398"/>
      <c r="J977" s="209"/>
      <c r="M977"/>
      <c r="P977" s="384"/>
    </row>
    <row r="978" spans="4:16" s="168" customFormat="1" ht="12" customHeight="1">
      <c r="D978" s="398"/>
      <c r="E978" s="398"/>
      <c r="F978" s="398"/>
      <c r="J978" s="209"/>
      <c r="M978"/>
      <c r="P978" s="384"/>
    </row>
    <row r="979" spans="4:16" s="168" customFormat="1" ht="12" customHeight="1">
      <c r="D979" s="398"/>
      <c r="E979" s="398"/>
      <c r="F979" s="398"/>
      <c r="J979" s="209"/>
      <c r="M979"/>
      <c r="P979" s="384"/>
    </row>
    <row r="980" spans="4:16" s="168" customFormat="1" ht="12" customHeight="1">
      <c r="D980" s="398"/>
      <c r="E980" s="398"/>
      <c r="F980" s="398"/>
      <c r="J980" s="209"/>
      <c r="M980"/>
      <c r="P980" s="384"/>
    </row>
    <row r="981" spans="4:16" s="168" customFormat="1" ht="12" customHeight="1">
      <c r="D981" s="398"/>
      <c r="E981" s="398"/>
      <c r="F981" s="398"/>
      <c r="J981" s="209"/>
      <c r="M981"/>
      <c r="P981" s="384"/>
    </row>
    <row r="982" spans="4:16" s="168" customFormat="1" ht="12" customHeight="1">
      <c r="D982" s="398"/>
      <c r="E982" s="398"/>
      <c r="F982" s="398"/>
      <c r="J982" s="209"/>
      <c r="M982"/>
      <c r="P982" s="384"/>
    </row>
    <row r="983" spans="4:16" s="168" customFormat="1" ht="12" customHeight="1">
      <c r="D983" s="398"/>
      <c r="E983" s="398"/>
      <c r="F983" s="398"/>
      <c r="J983" s="209"/>
      <c r="M983"/>
      <c r="P983" s="384"/>
    </row>
    <row r="984" spans="4:16" s="168" customFormat="1" ht="12" customHeight="1">
      <c r="D984" s="398"/>
      <c r="E984" s="398"/>
      <c r="F984" s="398"/>
      <c r="J984" s="209"/>
      <c r="M984"/>
      <c r="P984" s="384"/>
    </row>
    <row r="985" spans="4:16" s="168" customFormat="1" ht="12" customHeight="1">
      <c r="D985" s="398"/>
      <c r="E985" s="398"/>
      <c r="F985" s="398"/>
      <c r="J985" s="209"/>
      <c r="M985"/>
      <c r="P985" s="384"/>
    </row>
    <row r="986" spans="4:16" s="168" customFormat="1" ht="12" customHeight="1">
      <c r="D986" s="398"/>
      <c r="E986" s="398"/>
      <c r="F986" s="398"/>
      <c r="J986" s="209"/>
      <c r="M986"/>
      <c r="P986" s="384"/>
    </row>
    <row r="987" spans="4:16" s="168" customFormat="1" ht="12" customHeight="1">
      <c r="D987" s="398"/>
      <c r="E987" s="398"/>
      <c r="F987" s="398"/>
      <c r="J987" s="209"/>
      <c r="M987"/>
      <c r="P987" s="384"/>
    </row>
    <row r="988" spans="4:16" s="168" customFormat="1" ht="12" customHeight="1">
      <c r="D988" s="398"/>
      <c r="E988" s="398"/>
      <c r="F988" s="398"/>
      <c r="J988" s="209"/>
      <c r="M988"/>
      <c r="P988" s="384"/>
    </row>
    <row r="989" spans="4:16" s="168" customFormat="1" ht="12" customHeight="1">
      <c r="D989" s="398"/>
      <c r="E989" s="398"/>
      <c r="F989" s="398"/>
      <c r="J989" s="209"/>
      <c r="M989"/>
      <c r="P989" s="384"/>
    </row>
    <row r="990" spans="4:16" s="168" customFormat="1" ht="12" customHeight="1">
      <c r="D990" s="398"/>
      <c r="E990" s="398"/>
      <c r="F990" s="398"/>
      <c r="J990" s="209"/>
      <c r="M990"/>
      <c r="P990" s="384"/>
    </row>
    <row r="991" spans="4:16" s="168" customFormat="1" ht="12" customHeight="1">
      <c r="D991" s="398"/>
      <c r="E991" s="398"/>
      <c r="F991" s="398"/>
      <c r="J991" s="209"/>
      <c r="M991"/>
      <c r="P991" s="384"/>
    </row>
    <row r="992" spans="4:16" s="168" customFormat="1" ht="12" customHeight="1">
      <c r="D992" s="398"/>
      <c r="E992" s="398"/>
      <c r="F992" s="398"/>
      <c r="J992" s="209"/>
      <c r="M992"/>
      <c r="P992" s="384"/>
    </row>
    <row r="993" spans="4:16" s="168" customFormat="1" ht="12" customHeight="1">
      <c r="D993" s="398"/>
      <c r="E993" s="398"/>
      <c r="F993" s="398"/>
      <c r="J993" s="209"/>
      <c r="M993"/>
      <c r="P993" s="384"/>
    </row>
    <row r="994" spans="4:16" s="168" customFormat="1" ht="12" customHeight="1">
      <c r="D994" s="398"/>
      <c r="E994" s="398"/>
      <c r="F994" s="398"/>
      <c r="J994" s="209"/>
      <c r="M994"/>
      <c r="P994" s="384"/>
    </row>
    <row r="995" spans="4:16" s="168" customFormat="1" ht="12" customHeight="1">
      <c r="D995" s="398"/>
      <c r="E995" s="398"/>
      <c r="F995" s="398"/>
      <c r="J995" s="209"/>
      <c r="M995"/>
      <c r="P995" s="384"/>
    </row>
    <row r="996" spans="4:16" s="168" customFormat="1" ht="12" customHeight="1">
      <c r="D996" s="398"/>
      <c r="E996" s="398"/>
      <c r="F996" s="398"/>
      <c r="J996" s="209"/>
      <c r="M996"/>
      <c r="P996" s="384"/>
    </row>
    <row r="997" spans="4:16" s="168" customFormat="1" ht="12" customHeight="1">
      <c r="D997" s="398"/>
      <c r="E997" s="398"/>
      <c r="F997" s="398"/>
      <c r="J997" s="209"/>
      <c r="M997"/>
      <c r="P997" s="384"/>
    </row>
    <row r="998" spans="4:16" s="168" customFormat="1" ht="12" customHeight="1">
      <c r="D998" s="398"/>
      <c r="E998" s="398"/>
      <c r="F998" s="398"/>
      <c r="J998" s="209"/>
      <c r="M998"/>
      <c r="P998" s="384"/>
    </row>
    <row r="999" spans="4:16" s="168" customFormat="1" ht="12" customHeight="1">
      <c r="D999" s="398"/>
      <c r="E999" s="398"/>
      <c r="F999" s="398"/>
      <c r="J999" s="209"/>
      <c r="M999"/>
      <c r="P999" s="384"/>
    </row>
    <row r="1000" spans="4:16" s="168" customFormat="1" ht="12" customHeight="1">
      <c r="D1000" s="398"/>
      <c r="E1000" s="398"/>
      <c r="F1000" s="398"/>
      <c r="J1000" s="209"/>
      <c r="M1000"/>
      <c r="P1000" s="384"/>
    </row>
    <row r="1001" spans="4:16" s="168" customFormat="1" ht="12" customHeight="1">
      <c r="D1001" s="398"/>
      <c r="E1001" s="398"/>
      <c r="F1001" s="398"/>
      <c r="J1001" s="209"/>
      <c r="M1001"/>
      <c r="P1001" s="384"/>
    </row>
    <row r="1002" spans="4:16" s="168" customFormat="1" ht="12" customHeight="1">
      <c r="D1002" s="398"/>
      <c r="E1002" s="398"/>
      <c r="F1002" s="398"/>
      <c r="J1002" s="209"/>
      <c r="M1002"/>
      <c r="P1002" s="384"/>
    </row>
    <row r="1003" spans="4:16" s="168" customFormat="1" ht="12" customHeight="1">
      <c r="D1003" s="398"/>
      <c r="E1003" s="398"/>
      <c r="F1003" s="398"/>
      <c r="J1003" s="209"/>
      <c r="M1003"/>
      <c r="P1003" s="384"/>
    </row>
    <row r="1004" spans="4:16" s="168" customFormat="1" ht="12" customHeight="1">
      <c r="D1004" s="398"/>
      <c r="E1004" s="398"/>
      <c r="F1004" s="398"/>
      <c r="J1004" s="209"/>
      <c r="M1004"/>
      <c r="P1004" s="384"/>
    </row>
    <row r="1005" spans="4:16" s="168" customFormat="1" ht="12" customHeight="1">
      <c r="D1005" s="398"/>
      <c r="E1005" s="398"/>
      <c r="F1005" s="398"/>
      <c r="J1005" s="209"/>
      <c r="M1005"/>
      <c r="P1005" s="384"/>
    </row>
    <row r="1006" spans="4:16" s="168" customFormat="1" ht="12" customHeight="1">
      <c r="D1006" s="398"/>
      <c r="E1006" s="398"/>
      <c r="F1006" s="398"/>
      <c r="J1006" s="209"/>
      <c r="M1006"/>
      <c r="P1006" s="384"/>
    </row>
    <row r="1007" spans="4:16" s="168" customFormat="1" ht="12" customHeight="1">
      <c r="D1007" s="398"/>
      <c r="E1007" s="398"/>
      <c r="F1007" s="398"/>
      <c r="J1007" s="209"/>
      <c r="M1007"/>
      <c r="P1007" s="384"/>
    </row>
    <row r="1008" spans="4:16" s="168" customFormat="1" ht="12" customHeight="1">
      <c r="D1008" s="398"/>
      <c r="E1008" s="398"/>
      <c r="F1008" s="398"/>
      <c r="J1008" s="209"/>
      <c r="M1008"/>
      <c r="P1008" s="384"/>
    </row>
    <row r="1009" spans="4:16" s="168" customFormat="1" ht="12" customHeight="1">
      <c r="D1009" s="398"/>
      <c r="E1009" s="398"/>
      <c r="F1009" s="398"/>
      <c r="J1009" s="209"/>
      <c r="M1009"/>
      <c r="P1009" s="384"/>
    </row>
    <row r="1010" spans="4:16" s="168" customFormat="1" ht="12" customHeight="1">
      <c r="D1010" s="398"/>
      <c r="E1010" s="398"/>
      <c r="F1010" s="398"/>
      <c r="J1010" s="209"/>
      <c r="M1010"/>
      <c r="P1010" s="384"/>
    </row>
    <row r="1011" spans="4:16" s="168" customFormat="1" ht="12" customHeight="1">
      <c r="D1011" s="398"/>
      <c r="E1011" s="398"/>
      <c r="F1011" s="398"/>
      <c r="J1011" s="209"/>
      <c r="M1011"/>
      <c r="P1011" s="384"/>
    </row>
    <row r="1012" spans="4:16" s="168" customFormat="1" ht="12" customHeight="1">
      <c r="D1012" s="398"/>
      <c r="E1012" s="398"/>
      <c r="F1012" s="398"/>
      <c r="J1012" s="209"/>
      <c r="M1012"/>
      <c r="P1012" s="384"/>
    </row>
    <row r="1013" spans="4:16" s="168" customFormat="1" ht="12" customHeight="1">
      <c r="D1013" s="398"/>
      <c r="E1013" s="398"/>
      <c r="F1013" s="398"/>
      <c r="J1013" s="209"/>
      <c r="M1013"/>
      <c r="P1013" s="384"/>
    </row>
    <row r="1014" spans="4:16" s="168" customFormat="1" ht="12" customHeight="1">
      <c r="D1014" s="398"/>
      <c r="E1014" s="398"/>
      <c r="F1014" s="398"/>
      <c r="J1014" s="209"/>
      <c r="M1014"/>
      <c r="P1014" s="384"/>
    </row>
    <row r="1015" spans="4:16" s="168" customFormat="1" ht="12" customHeight="1">
      <c r="D1015" s="398"/>
      <c r="E1015" s="398"/>
      <c r="F1015" s="398"/>
      <c r="J1015" s="209"/>
      <c r="M1015"/>
      <c r="P1015" s="384"/>
    </row>
    <row r="1016" spans="4:16" s="168" customFormat="1" ht="12" customHeight="1">
      <c r="D1016" s="398"/>
      <c r="E1016" s="398"/>
      <c r="F1016" s="398"/>
      <c r="J1016" s="209"/>
      <c r="M1016"/>
      <c r="P1016" s="384"/>
    </row>
    <row r="1017" spans="4:16" s="168" customFormat="1" ht="12" customHeight="1">
      <c r="D1017" s="398"/>
      <c r="E1017" s="398"/>
      <c r="F1017" s="398"/>
      <c r="J1017" s="209"/>
      <c r="M1017"/>
      <c r="P1017" s="384"/>
    </row>
    <row r="1018" spans="4:16" s="168" customFormat="1" ht="12" customHeight="1">
      <c r="D1018" s="398"/>
      <c r="E1018" s="398"/>
      <c r="F1018" s="398"/>
      <c r="J1018" s="209"/>
      <c r="M1018"/>
      <c r="P1018" s="384"/>
    </row>
    <row r="1019" spans="4:16" s="168" customFormat="1" ht="12" customHeight="1">
      <c r="D1019" s="398"/>
      <c r="E1019" s="398"/>
      <c r="F1019" s="398"/>
      <c r="J1019" s="209"/>
      <c r="M1019"/>
      <c r="P1019" s="384"/>
    </row>
    <row r="1020" spans="4:16" s="168" customFormat="1" ht="12" customHeight="1">
      <c r="D1020" s="398"/>
      <c r="E1020" s="398"/>
      <c r="F1020" s="398"/>
      <c r="J1020" s="209"/>
      <c r="M1020"/>
      <c r="P1020" s="384"/>
    </row>
    <row r="1021" spans="4:16" s="168" customFormat="1" ht="12" customHeight="1">
      <c r="D1021" s="398"/>
      <c r="E1021" s="398"/>
      <c r="F1021" s="398"/>
      <c r="J1021" s="209"/>
      <c r="M1021"/>
      <c r="P1021" s="384"/>
    </row>
    <row r="1022" spans="4:16" s="168" customFormat="1" ht="12" customHeight="1">
      <c r="D1022" s="398"/>
      <c r="E1022" s="398"/>
      <c r="F1022" s="398"/>
      <c r="J1022" s="209"/>
      <c r="M1022"/>
      <c r="P1022" s="384"/>
    </row>
    <row r="1023" spans="4:16" s="168" customFormat="1" ht="12" customHeight="1">
      <c r="D1023" s="398"/>
      <c r="E1023" s="398"/>
      <c r="F1023" s="398"/>
      <c r="J1023" s="209"/>
      <c r="M1023"/>
      <c r="P1023" s="384"/>
    </row>
    <row r="1024" spans="4:16" s="168" customFormat="1" ht="12" customHeight="1">
      <c r="D1024" s="398"/>
      <c r="E1024" s="398"/>
      <c r="F1024" s="398"/>
      <c r="J1024" s="209"/>
      <c r="M1024"/>
      <c r="P1024" s="384"/>
    </row>
    <row r="1025" spans="4:16" s="168" customFormat="1" ht="12" customHeight="1">
      <c r="D1025" s="398"/>
      <c r="E1025" s="398"/>
      <c r="F1025" s="398"/>
      <c r="J1025" s="209"/>
      <c r="M1025"/>
      <c r="P1025" s="384"/>
    </row>
    <row r="1026" spans="4:16" s="168" customFormat="1" ht="12" customHeight="1">
      <c r="D1026" s="398"/>
      <c r="E1026" s="398"/>
      <c r="F1026" s="398"/>
      <c r="J1026" s="209"/>
      <c r="M1026"/>
      <c r="P1026" s="384"/>
    </row>
    <row r="1027" spans="4:16" s="168" customFormat="1" ht="12" customHeight="1">
      <c r="D1027" s="398"/>
      <c r="E1027" s="398"/>
      <c r="F1027" s="398"/>
      <c r="J1027" s="209"/>
      <c r="M1027"/>
      <c r="P1027" s="384"/>
    </row>
    <row r="1028" spans="4:16" s="168" customFormat="1" ht="12" customHeight="1">
      <c r="D1028" s="398"/>
      <c r="E1028" s="398"/>
      <c r="F1028" s="398"/>
      <c r="J1028" s="209"/>
      <c r="M1028"/>
      <c r="P1028" s="384"/>
    </row>
    <row r="1029" spans="4:16" s="168" customFormat="1" ht="12" customHeight="1">
      <c r="D1029" s="398"/>
      <c r="E1029" s="398"/>
      <c r="F1029" s="398"/>
      <c r="J1029" s="209"/>
      <c r="M1029"/>
      <c r="P1029" s="384"/>
    </row>
    <row r="1030" spans="4:16" s="168" customFormat="1" ht="12" customHeight="1">
      <c r="D1030" s="398"/>
      <c r="E1030" s="398"/>
      <c r="F1030" s="398"/>
      <c r="J1030" s="209"/>
      <c r="M1030"/>
      <c r="P1030" s="384"/>
    </row>
    <row r="1031" spans="4:16" s="168" customFormat="1" ht="12" customHeight="1">
      <c r="D1031" s="398"/>
      <c r="E1031" s="398"/>
      <c r="F1031" s="398"/>
      <c r="J1031" s="209"/>
      <c r="M1031"/>
      <c r="P1031" s="384"/>
    </row>
    <row r="1032" spans="4:16" s="168" customFormat="1" ht="12" customHeight="1">
      <c r="D1032" s="398"/>
      <c r="E1032" s="398"/>
      <c r="F1032" s="398"/>
      <c r="J1032" s="209"/>
      <c r="M1032"/>
      <c r="P1032" s="384"/>
    </row>
    <row r="1033" spans="4:16" s="168" customFormat="1" ht="12" customHeight="1">
      <c r="D1033" s="398"/>
      <c r="E1033" s="398"/>
      <c r="F1033" s="398"/>
      <c r="J1033" s="209"/>
      <c r="M1033"/>
      <c r="P1033" s="384"/>
    </row>
    <row r="1034" spans="4:16" s="168" customFormat="1" ht="12" customHeight="1">
      <c r="D1034" s="398"/>
      <c r="E1034" s="398"/>
      <c r="F1034" s="398"/>
      <c r="J1034" s="209"/>
      <c r="M1034"/>
      <c r="P1034" s="384"/>
    </row>
    <row r="1035" spans="4:16" s="168" customFormat="1" ht="12" customHeight="1">
      <c r="D1035" s="398"/>
      <c r="E1035" s="398"/>
      <c r="F1035" s="398"/>
      <c r="J1035" s="209"/>
      <c r="M1035"/>
      <c r="P1035" s="384"/>
    </row>
    <row r="1036" spans="4:16" s="168" customFormat="1" ht="12" customHeight="1">
      <c r="D1036" s="398"/>
      <c r="E1036" s="398"/>
      <c r="F1036" s="398"/>
      <c r="J1036" s="209"/>
      <c r="M1036"/>
      <c r="P1036" s="384"/>
    </row>
    <row r="1037" spans="4:16" s="168" customFormat="1" ht="12" customHeight="1">
      <c r="D1037" s="398"/>
      <c r="E1037" s="398"/>
      <c r="F1037" s="398"/>
      <c r="J1037" s="209"/>
      <c r="M1037"/>
      <c r="P1037" s="384"/>
    </row>
    <row r="1038" spans="4:16" s="168" customFormat="1" ht="12" customHeight="1">
      <c r="D1038" s="398"/>
      <c r="E1038" s="398"/>
      <c r="F1038" s="398"/>
      <c r="J1038" s="209"/>
      <c r="M1038"/>
      <c r="P1038" s="384"/>
    </row>
    <row r="1039" spans="4:16" s="168" customFormat="1" ht="12" customHeight="1">
      <c r="D1039" s="398"/>
      <c r="E1039" s="398"/>
      <c r="F1039" s="398"/>
      <c r="J1039" s="209"/>
      <c r="M1039"/>
      <c r="P1039" s="384"/>
    </row>
    <row r="1040" spans="4:16" s="168" customFormat="1" ht="12" customHeight="1">
      <c r="D1040" s="398"/>
      <c r="E1040" s="398"/>
      <c r="F1040" s="398"/>
      <c r="J1040" s="209"/>
      <c r="M1040"/>
      <c r="P1040" s="384"/>
    </row>
    <row r="1041" spans="4:16" s="168" customFormat="1" ht="12" customHeight="1">
      <c r="D1041" s="398"/>
      <c r="E1041" s="398"/>
      <c r="F1041" s="398"/>
      <c r="J1041" s="209"/>
      <c r="M1041"/>
      <c r="P1041" s="384"/>
    </row>
    <row r="1042" spans="4:16" s="168" customFormat="1" ht="12" customHeight="1">
      <c r="D1042" s="398"/>
      <c r="E1042" s="398"/>
      <c r="F1042" s="398"/>
      <c r="J1042" s="209"/>
      <c r="M1042"/>
      <c r="P1042" s="384"/>
    </row>
    <row r="1043" spans="4:16" s="168" customFormat="1" ht="12" customHeight="1">
      <c r="D1043" s="398"/>
      <c r="E1043" s="398"/>
      <c r="F1043" s="398"/>
      <c r="J1043" s="209"/>
      <c r="M1043"/>
      <c r="P1043" s="384"/>
    </row>
    <row r="1044" spans="4:16" s="168" customFormat="1" ht="12" customHeight="1">
      <c r="D1044" s="398"/>
      <c r="E1044" s="398"/>
      <c r="F1044" s="398"/>
      <c r="J1044" s="209"/>
      <c r="M1044"/>
      <c r="P1044" s="384"/>
    </row>
    <row r="1045" spans="4:16" s="168" customFormat="1" ht="12" customHeight="1">
      <c r="D1045" s="398"/>
      <c r="E1045" s="398"/>
      <c r="F1045" s="398"/>
      <c r="J1045" s="209"/>
      <c r="M1045"/>
      <c r="P1045" s="384"/>
    </row>
    <row r="1046" spans="4:16" s="168" customFormat="1" ht="12" customHeight="1">
      <c r="D1046" s="398"/>
      <c r="E1046" s="398"/>
      <c r="F1046" s="398"/>
      <c r="J1046" s="209"/>
      <c r="M1046"/>
      <c r="P1046" s="384"/>
    </row>
    <row r="1047" spans="4:16" s="168" customFormat="1" ht="12" customHeight="1">
      <c r="D1047" s="398"/>
      <c r="E1047" s="398"/>
      <c r="F1047" s="398"/>
      <c r="J1047" s="209"/>
      <c r="M1047"/>
      <c r="P1047" s="384"/>
    </row>
    <row r="1048" spans="4:16" s="168" customFormat="1" ht="12" customHeight="1">
      <c r="D1048" s="398"/>
      <c r="E1048" s="398"/>
      <c r="F1048" s="398"/>
      <c r="J1048" s="209"/>
      <c r="M1048"/>
      <c r="P1048" s="384"/>
    </row>
    <row r="1049" spans="4:16" s="168" customFormat="1" ht="12" customHeight="1">
      <c r="D1049" s="398"/>
      <c r="E1049" s="398"/>
      <c r="F1049" s="398"/>
      <c r="J1049" s="209"/>
      <c r="M1049"/>
      <c r="P1049" s="384"/>
    </row>
    <row r="1050" spans="4:16" s="168" customFormat="1" ht="12" customHeight="1">
      <c r="D1050" s="398"/>
      <c r="E1050" s="398"/>
      <c r="F1050" s="398"/>
      <c r="J1050" s="209"/>
      <c r="M1050"/>
      <c r="P1050" s="384"/>
    </row>
    <row r="1051" spans="4:16" s="168" customFormat="1" ht="12" customHeight="1">
      <c r="D1051" s="398"/>
      <c r="E1051" s="398"/>
      <c r="F1051" s="398"/>
      <c r="J1051" s="209"/>
      <c r="M1051"/>
      <c r="P1051" s="384"/>
    </row>
    <row r="1052" spans="4:16" s="168" customFormat="1" ht="12" customHeight="1">
      <c r="D1052" s="398"/>
      <c r="E1052" s="398"/>
      <c r="F1052" s="398"/>
      <c r="J1052" s="209"/>
      <c r="M1052"/>
      <c r="P1052" s="384"/>
    </row>
    <row r="1053" spans="4:16" s="168" customFormat="1" ht="12" customHeight="1">
      <c r="D1053" s="398"/>
      <c r="E1053" s="398"/>
      <c r="F1053" s="398"/>
      <c r="J1053" s="209"/>
      <c r="M1053"/>
      <c r="P1053" s="384"/>
    </row>
    <row r="1054" spans="4:16" s="168" customFormat="1" ht="12" customHeight="1">
      <c r="D1054" s="398"/>
      <c r="E1054" s="398"/>
      <c r="F1054" s="398"/>
      <c r="J1054" s="209"/>
      <c r="M1054"/>
      <c r="P1054" s="384"/>
    </row>
    <row r="1055" spans="4:16" s="168" customFormat="1" ht="12" customHeight="1">
      <c r="D1055" s="398"/>
      <c r="E1055" s="398"/>
      <c r="F1055" s="398"/>
      <c r="J1055" s="209"/>
      <c r="M1055"/>
      <c r="P1055" s="384"/>
    </row>
    <row r="1056" spans="4:16" s="168" customFormat="1" ht="12" customHeight="1">
      <c r="D1056" s="398"/>
      <c r="E1056" s="398"/>
      <c r="F1056" s="398"/>
      <c r="J1056" s="209"/>
      <c r="M1056"/>
      <c r="P1056" s="384"/>
    </row>
    <row r="1057" spans="4:16" s="168" customFormat="1" ht="12" customHeight="1">
      <c r="D1057" s="398"/>
      <c r="E1057" s="398"/>
      <c r="F1057" s="398"/>
      <c r="J1057" s="209"/>
      <c r="M1057"/>
      <c r="P1057" s="384"/>
    </row>
    <row r="1058" spans="4:16" s="168" customFormat="1" ht="12" customHeight="1">
      <c r="D1058" s="398"/>
      <c r="E1058" s="398"/>
      <c r="F1058" s="398"/>
      <c r="J1058" s="209"/>
      <c r="M1058"/>
      <c r="P1058" s="384"/>
    </row>
    <row r="1059" spans="4:16" s="168" customFormat="1" ht="12" customHeight="1">
      <c r="D1059" s="398"/>
      <c r="E1059" s="398"/>
      <c r="F1059" s="398"/>
      <c r="J1059" s="209"/>
      <c r="M1059"/>
      <c r="P1059" s="384"/>
    </row>
    <row r="1060" spans="4:16" s="168" customFormat="1" ht="12" customHeight="1">
      <c r="D1060" s="398"/>
      <c r="E1060" s="398"/>
      <c r="F1060" s="398"/>
      <c r="J1060" s="209"/>
      <c r="M1060"/>
      <c r="P1060" s="384"/>
    </row>
    <row r="1061" spans="4:16" s="168" customFormat="1" ht="12" customHeight="1">
      <c r="D1061" s="398"/>
      <c r="E1061" s="398"/>
      <c r="F1061" s="398"/>
      <c r="J1061" s="209"/>
      <c r="M1061"/>
      <c r="P1061" s="384"/>
    </row>
    <row r="1062" spans="4:16" s="168" customFormat="1" ht="12" customHeight="1">
      <c r="D1062" s="398"/>
      <c r="E1062" s="398"/>
      <c r="F1062" s="398"/>
      <c r="J1062" s="209"/>
      <c r="M1062"/>
      <c r="P1062" s="384"/>
    </row>
    <row r="1063" spans="4:16" s="168" customFormat="1" ht="12" customHeight="1">
      <c r="D1063" s="398"/>
      <c r="E1063" s="398"/>
      <c r="F1063" s="398"/>
      <c r="J1063" s="209"/>
      <c r="M1063"/>
      <c r="P1063" s="384"/>
    </row>
    <row r="1064" spans="4:16" s="168" customFormat="1" ht="12" customHeight="1">
      <c r="D1064" s="398"/>
      <c r="E1064" s="398"/>
      <c r="F1064" s="398"/>
      <c r="J1064" s="209"/>
      <c r="M1064"/>
      <c r="P1064" s="384"/>
    </row>
    <row r="1065" spans="4:16" s="168" customFormat="1" ht="12" customHeight="1">
      <c r="D1065" s="398"/>
      <c r="E1065" s="398"/>
      <c r="F1065" s="398"/>
      <c r="J1065" s="209"/>
      <c r="M1065"/>
      <c r="P1065" s="384"/>
    </row>
    <row r="1066" spans="4:16" s="168" customFormat="1" ht="12" customHeight="1">
      <c r="D1066" s="398"/>
      <c r="E1066" s="398"/>
      <c r="F1066" s="398"/>
      <c r="J1066" s="209"/>
      <c r="M1066"/>
      <c r="P1066" s="384"/>
    </row>
    <row r="1067" spans="4:16" s="168" customFormat="1" ht="12" customHeight="1">
      <c r="D1067" s="398"/>
      <c r="E1067" s="398"/>
      <c r="F1067" s="398"/>
      <c r="J1067" s="209"/>
      <c r="M1067"/>
      <c r="P1067" s="384"/>
    </row>
    <row r="1068" spans="4:16" s="168" customFormat="1" ht="12" customHeight="1">
      <c r="D1068" s="398"/>
      <c r="E1068" s="398"/>
      <c r="F1068" s="398"/>
      <c r="J1068" s="209"/>
      <c r="M1068"/>
      <c r="P1068" s="384"/>
    </row>
    <row r="1069" spans="4:16" s="168" customFormat="1" ht="12" customHeight="1">
      <c r="D1069" s="398"/>
      <c r="E1069" s="398"/>
      <c r="F1069" s="398"/>
      <c r="J1069" s="209"/>
      <c r="M1069"/>
      <c r="P1069" s="384"/>
    </row>
    <row r="1070" spans="4:16" s="168" customFormat="1" ht="12" customHeight="1">
      <c r="D1070" s="398"/>
      <c r="E1070" s="398"/>
      <c r="F1070" s="398"/>
      <c r="J1070" s="209"/>
      <c r="M1070"/>
      <c r="P1070" s="384"/>
    </row>
    <row r="1071" spans="4:16" s="168" customFormat="1" ht="12" customHeight="1">
      <c r="D1071" s="398"/>
      <c r="E1071" s="398"/>
      <c r="F1071" s="398"/>
      <c r="J1071" s="209"/>
      <c r="M1071"/>
      <c r="P1071" s="384"/>
    </row>
    <row r="1072" spans="4:16" s="168" customFormat="1" ht="12" customHeight="1">
      <c r="D1072" s="398"/>
      <c r="E1072" s="398"/>
      <c r="F1072" s="398"/>
      <c r="J1072" s="209"/>
      <c r="M1072"/>
      <c r="P1072" s="384"/>
    </row>
    <row r="1073" spans="4:16" s="168" customFormat="1" ht="12" customHeight="1">
      <c r="D1073" s="398"/>
      <c r="E1073" s="398"/>
      <c r="F1073" s="398"/>
      <c r="J1073" s="209"/>
      <c r="M1073"/>
      <c r="P1073" s="384"/>
    </row>
    <row r="1074" spans="4:16" s="168" customFormat="1" ht="12" customHeight="1">
      <c r="D1074" s="398"/>
      <c r="E1074" s="398"/>
      <c r="F1074" s="398"/>
      <c r="J1074" s="209"/>
      <c r="M1074"/>
      <c r="P1074" s="384"/>
    </row>
    <row r="1075" spans="4:16" s="168" customFormat="1" ht="12" customHeight="1">
      <c r="D1075" s="398"/>
      <c r="E1075" s="398"/>
      <c r="F1075" s="398"/>
      <c r="J1075" s="209"/>
      <c r="M1075"/>
      <c r="P1075" s="384"/>
    </row>
    <row r="1076" spans="4:16" s="168" customFormat="1" ht="12" customHeight="1">
      <c r="D1076" s="398"/>
      <c r="E1076" s="398"/>
      <c r="F1076" s="398"/>
      <c r="J1076" s="209"/>
      <c r="M1076"/>
      <c r="P1076" s="384"/>
    </row>
    <row r="1077" spans="4:16" s="168" customFormat="1" ht="12" customHeight="1">
      <c r="D1077" s="398"/>
      <c r="E1077" s="398"/>
      <c r="F1077" s="398"/>
      <c r="J1077" s="209"/>
      <c r="M1077"/>
      <c r="P1077" s="384"/>
    </row>
    <row r="1078" spans="4:16" s="168" customFormat="1" ht="12" customHeight="1">
      <c r="D1078" s="398"/>
      <c r="E1078" s="398"/>
      <c r="F1078" s="398"/>
      <c r="J1078" s="209"/>
      <c r="M1078"/>
      <c r="P1078" s="384"/>
    </row>
    <row r="1079" spans="4:16" s="168" customFormat="1" ht="12" customHeight="1">
      <c r="D1079" s="398"/>
      <c r="E1079" s="398"/>
      <c r="F1079" s="398"/>
      <c r="J1079" s="209"/>
      <c r="M1079"/>
      <c r="P1079" s="384"/>
    </row>
    <row r="1080" spans="4:16" s="168" customFormat="1" ht="12" customHeight="1">
      <c r="D1080" s="398"/>
      <c r="E1080" s="398"/>
      <c r="F1080" s="398"/>
      <c r="J1080" s="209"/>
      <c r="M1080"/>
      <c r="P1080" s="384"/>
    </row>
    <row r="1081" spans="4:16" s="168" customFormat="1" ht="12" customHeight="1">
      <c r="D1081" s="398"/>
      <c r="E1081" s="398"/>
      <c r="F1081" s="398"/>
      <c r="J1081" s="209"/>
      <c r="M1081"/>
      <c r="P1081" s="384"/>
    </row>
    <row r="1082" spans="4:16" s="168" customFormat="1" ht="12" customHeight="1">
      <c r="D1082" s="398"/>
      <c r="E1082" s="398"/>
      <c r="F1082" s="398"/>
      <c r="J1082" s="209"/>
      <c r="M1082"/>
      <c r="P1082" s="384"/>
    </row>
    <row r="1083" spans="4:16" s="168" customFormat="1" ht="12" customHeight="1">
      <c r="D1083" s="398"/>
      <c r="E1083" s="398"/>
      <c r="F1083" s="398"/>
      <c r="J1083" s="209"/>
      <c r="M1083"/>
      <c r="P1083" s="384"/>
    </row>
    <row r="1084" spans="4:16" s="168" customFormat="1" ht="12" customHeight="1">
      <c r="D1084" s="398"/>
      <c r="E1084" s="398"/>
      <c r="F1084" s="398"/>
      <c r="J1084" s="209"/>
      <c r="M1084"/>
      <c r="P1084" s="384"/>
    </row>
    <row r="1085" spans="4:16" s="168" customFormat="1" ht="12" customHeight="1">
      <c r="D1085" s="398"/>
      <c r="E1085" s="398"/>
      <c r="F1085" s="398"/>
      <c r="J1085" s="209"/>
      <c r="M1085"/>
      <c r="P1085" s="384"/>
    </row>
    <row r="1086" spans="4:16" s="168" customFormat="1" ht="12" customHeight="1">
      <c r="D1086" s="398"/>
      <c r="E1086" s="398"/>
      <c r="F1086" s="398"/>
      <c r="J1086" s="209"/>
      <c r="M1086"/>
      <c r="P1086" s="384"/>
    </row>
    <row r="1087" spans="4:16" s="168" customFormat="1" ht="12" customHeight="1">
      <c r="D1087" s="398"/>
      <c r="E1087" s="398"/>
      <c r="F1087" s="398"/>
      <c r="J1087" s="209"/>
      <c r="M1087"/>
      <c r="P1087" s="384"/>
    </row>
    <row r="1088" spans="4:16" s="168" customFormat="1" ht="12" customHeight="1">
      <c r="D1088" s="398"/>
      <c r="E1088" s="398"/>
      <c r="F1088" s="398"/>
      <c r="J1088" s="209"/>
      <c r="M1088"/>
      <c r="P1088" s="384"/>
    </row>
    <row r="1089" spans="4:16" s="168" customFormat="1" ht="12" customHeight="1">
      <c r="D1089" s="398"/>
      <c r="E1089" s="398"/>
      <c r="F1089" s="398"/>
      <c r="J1089" s="209"/>
      <c r="M1089"/>
      <c r="P1089" s="384"/>
    </row>
    <row r="1090" spans="4:16" s="168" customFormat="1" ht="12" customHeight="1">
      <c r="D1090" s="398"/>
      <c r="E1090" s="398"/>
      <c r="F1090" s="398"/>
      <c r="J1090" s="209"/>
      <c r="M1090"/>
      <c r="P1090" s="384"/>
    </row>
    <row r="1091" spans="4:16" s="168" customFormat="1" ht="12" customHeight="1">
      <c r="D1091" s="398"/>
      <c r="E1091" s="398"/>
      <c r="F1091" s="398"/>
      <c r="J1091" s="209"/>
      <c r="M1091"/>
      <c r="P1091" s="384"/>
    </row>
    <row r="1092" spans="4:16" s="168" customFormat="1" ht="12" customHeight="1">
      <c r="D1092" s="398"/>
      <c r="E1092" s="398"/>
      <c r="F1092" s="398"/>
      <c r="J1092" s="209"/>
      <c r="M1092"/>
      <c r="P1092" s="384"/>
    </row>
    <row r="1093" spans="4:16" s="168" customFormat="1" ht="12" customHeight="1">
      <c r="D1093" s="398"/>
      <c r="E1093" s="398"/>
      <c r="F1093" s="398"/>
      <c r="J1093" s="209"/>
      <c r="M1093"/>
      <c r="P1093" s="384"/>
    </row>
    <row r="1094" spans="4:16" s="168" customFormat="1" ht="12" customHeight="1">
      <c r="D1094" s="398"/>
      <c r="E1094" s="398"/>
      <c r="F1094" s="398"/>
      <c r="J1094" s="209"/>
      <c r="M1094"/>
      <c r="P1094" s="384"/>
    </row>
    <row r="1095" spans="4:16" s="168" customFormat="1" ht="12" customHeight="1">
      <c r="D1095" s="398"/>
      <c r="E1095" s="398"/>
      <c r="F1095" s="398"/>
      <c r="J1095" s="209"/>
      <c r="M1095"/>
      <c r="P1095" s="384"/>
    </row>
    <row r="1096" spans="4:16" s="168" customFormat="1" ht="12" customHeight="1">
      <c r="D1096" s="398"/>
      <c r="E1096" s="398"/>
      <c r="F1096" s="398"/>
      <c r="J1096" s="209"/>
      <c r="M1096"/>
      <c r="P1096" s="384"/>
    </row>
    <row r="1097" spans="4:16" s="168" customFormat="1" ht="12" customHeight="1">
      <c r="D1097" s="398"/>
      <c r="E1097" s="398"/>
      <c r="F1097" s="398"/>
      <c r="J1097" s="209"/>
      <c r="M1097"/>
      <c r="P1097" s="384"/>
    </row>
    <row r="1098" spans="4:16" s="168" customFormat="1" ht="12" customHeight="1">
      <c r="D1098" s="398"/>
      <c r="E1098" s="398"/>
      <c r="F1098" s="398"/>
      <c r="J1098" s="209"/>
      <c r="M1098"/>
      <c r="P1098" s="384"/>
    </row>
    <row r="1099" spans="4:16" s="168" customFormat="1" ht="12" customHeight="1">
      <c r="D1099" s="398"/>
      <c r="E1099" s="398"/>
      <c r="F1099" s="398"/>
      <c r="J1099" s="209"/>
      <c r="M1099"/>
      <c r="P1099" s="384"/>
    </row>
    <row r="1100" spans="4:16" s="168" customFormat="1" ht="12" customHeight="1">
      <c r="D1100" s="398"/>
      <c r="E1100" s="398"/>
      <c r="F1100" s="398"/>
      <c r="J1100" s="209"/>
      <c r="M1100"/>
      <c r="P1100" s="384"/>
    </row>
    <row r="1101" spans="4:16" s="168" customFormat="1" ht="12" customHeight="1">
      <c r="D1101" s="398"/>
      <c r="E1101" s="398"/>
      <c r="F1101" s="398"/>
      <c r="J1101" s="209"/>
      <c r="M1101"/>
      <c r="P1101" s="384"/>
    </row>
    <row r="1102" spans="4:16" s="168" customFormat="1" ht="12" customHeight="1">
      <c r="D1102" s="398"/>
      <c r="E1102" s="398"/>
      <c r="F1102" s="398"/>
      <c r="J1102" s="209"/>
      <c r="M1102"/>
      <c r="P1102" s="384"/>
    </row>
    <row r="1103" spans="4:16" s="168" customFormat="1" ht="12" customHeight="1">
      <c r="D1103" s="398"/>
      <c r="E1103" s="398"/>
      <c r="F1103" s="398"/>
      <c r="J1103" s="209"/>
      <c r="M1103"/>
      <c r="P1103" s="384"/>
    </row>
    <row r="1104" spans="4:16" s="168" customFormat="1" ht="12" customHeight="1">
      <c r="D1104" s="398"/>
      <c r="E1104" s="398"/>
      <c r="F1104" s="398"/>
      <c r="J1104" s="209"/>
      <c r="M1104"/>
      <c r="P1104" s="384"/>
    </row>
    <row r="1105" spans="4:16" s="168" customFormat="1" ht="12" customHeight="1">
      <c r="D1105" s="398"/>
      <c r="E1105" s="398"/>
      <c r="F1105" s="398"/>
      <c r="J1105" s="209"/>
      <c r="M1105"/>
      <c r="P1105" s="384"/>
    </row>
    <row r="1106" spans="4:16" s="168" customFormat="1" ht="12" customHeight="1">
      <c r="D1106" s="398"/>
      <c r="E1106" s="398"/>
      <c r="F1106" s="398"/>
      <c r="J1106" s="209"/>
      <c r="M1106"/>
      <c r="P1106" s="384"/>
    </row>
    <row r="1107" spans="4:16" s="168" customFormat="1" ht="12" customHeight="1">
      <c r="D1107" s="398"/>
      <c r="E1107" s="398"/>
      <c r="F1107" s="398"/>
      <c r="J1107" s="209"/>
      <c r="M1107"/>
      <c r="P1107" s="384"/>
    </row>
    <row r="1108" spans="4:16" s="168" customFormat="1" ht="12" customHeight="1">
      <c r="D1108" s="398"/>
      <c r="E1108" s="398"/>
      <c r="F1108" s="398"/>
      <c r="J1108" s="209"/>
      <c r="M1108"/>
      <c r="P1108" s="384"/>
    </row>
    <row r="1109" spans="4:16" s="168" customFormat="1" ht="12" customHeight="1">
      <c r="D1109" s="398"/>
      <c r="E1109" s="398"/>
      <c r="F1109" s="398"/>
      <c r="J1109" s="209"/>
      <c r="M1109"/>
      <c r="P1109" s="384"/>
    </row>
    <row r="1110" spans="4:16" s="168" customFormat="1" ht="12" customHeight="1">
      <c r="D1110" s="398"/>
      <c r="E1110" s="398"/>
      <c r="F1110" s="398"/>
      <c r="J1110" s="209"/>
      <c r="M1110"/>
      <c r="P1110" s="384"/>
    </row>
    <row r="1111" spans="4:16" s="168" customFormat="1" ht="12" customHeight="1">
      <c r="D1111" s="398"/>
      <c r="E1111" s="398"/>
      <c r="F1111" s="398"/>
      <c r="J1111" s="209"/>
      <c r="M1111"/>
      <c r="P1111" s="384"/>
    </row>
    <row r="1112" spans="4:16" s="168" customFormat="1" ht="12" customHeight="1">
      <c r="D1112" s="398"/>
      <c r="E1112" s="398"/>
      <c r="F1112" s="398"/>
      <c r="J1112" s="209"/>
      <c r="M1112"/>
      <c r="P1112" s="384"/>
    </row>
    <row r="1113" spans="4:16" s="168" customFormat="1" ht="12" customHeight="1">
      <c r="D1113" s="398"/>
      <c r="E1113" s="398"/>
      <c r="F1113" s="398"/>
      <c r="J1113" s="209"/>
      <c r="M1113"/>
      <c r="P1113" s="384"/>
    </row>
    <row r="1114" spans="4:16" s="168" customFormat="1" ht="12" customHeight="1">
      <c r="D1114" s="398"/>
      <c r="E1114" s="398"/>
      <c r="F1114" s="398"/>
      <c r="J1114" s="209"/>
      <c r="M1114"/>
      <c r="P1114" s="384"/>
    </row>
    <row r="1115" spans="4:16" s="168" customFormat="1" ht="12" customHeight="1">
      <c r="D1115" s="398"/>
      <c r="E1115" s="398"/>
      <c r="F1115" s="398"/>
      <c r="J1115" s="209"/>
      <c r="M1115"/>
      <c r="P1115" s="384"/>
    </row>
    <row r="1116" spans="4:16" s="168" customFormat="1" ht="12" customHeight="1">
      <c r="D1116" s="398"/>
      <c r="E1116" s="398"/>
      <c r="F1116" s="398"/>
      <c r="J1116" s="209"/>
      <c r="M1116"/>
      <c r="P1116" s="384"/>
    </row>
    <row r="1117" spans="4:16" s="168" customFormat="1" ht="12" customHeight="1">
      <c r="D1117" s="398"/>
      <c r="E1117" s="398"/>
      <c r="F1117" s="398"/>
      <c r="J1117" s="209"/>
      <c r="M1117"/>
      <c r="P1117" s="384"/>
    </row>
    <row r="1118" spans="4:16" s="168" customFormat="1" ht="12" customHeight="1">
      <c r="D1118" s="398"/>
      <c r="E1118" s="398"/>
      <c r="F1118" s="398"/>
      <c r="J1118" s="209"/>
      <c r="M1118"/>
      <c r="P1118" s="384"/>
    </row>
    <row r="1119" spans="4:16" s="168" customFormat="1" ht="12" customHeight="1">
      <c r="D1119" s="398"/>
      <c r="E1119" s="398"/>
      <c r="F1119" s="398"/>
      <c r="J1119" s="209"/>
      <c r="M1119"/>
      <c r="P1119" s="384"/>
    </row>
    <row r="1120" spans="4:16" s="168" customFormat="1" ht="12" customHeight="1">
      <c r="D1120" s="398"/>
      <c r="E1120" s="398"/>
      <c r="F1120" s="398"/>
      <c r="J1120" s="209"/>
      <c r="M1120"/>
      <c r="P1120" s="384"/>
    </row>
    <row r="1121" spans="4:16" s="168" customFormat="1" ht="12" customHeight="1">
      <c r="D1121" s="398"/>
      <c r="E1121" s="398"/>
      <c r="F1121" s="398"/>
      <c r="J1121" s="209"/>
      <c r="M1121"/>
      <c r="P1121" s="384"/>
    </row>
    <row r="1122" spans="4:16" s="168" customFormat="1" ht="12" customHeight="1">
      <c r="D1122" s="398"/>
      <c r="E1122" s="398"/>
      <c r="F1122" s="398"/>
      <c r="J1122" s="209"/>
      <c r="M1122"/>
      <c r="P1122" s="384"/>
    </row>
    <row r="1123" spans="4:16" s="168" customFormat="1" ht="12" customHeight="1">
      <c r="D1123" s="398"/>
      <c r="E1123" s="398"/>
      <c r="F1123" s="398"/>
      <c r="J1123" s="209"/>
      <c r="M1123"/>
      <c r="P1123" s="384"/>
    </row>
    <row r="1124" spans="4:16" s="168" customFormat="1" ht="12" customHeight="1">
      <c r="D1124" s="398"/>
      <c r="E1124" s="398"/>
      <c r="F1124" s="398"/>
      <c r="J1124" s="209"/>
      <c r="M1124"/>
      <c r="P1124" s="384"/>
    </row>
    <row r="1125" spans="4:16" s="168" customFormat="1" ht="12" customHeight="1">
      <c r="D1125" s="398"/>
      <c r="E1125" s="398"/>
      <c r="F1125" s="398"/>
      <c r="J1125" s="209"/>
      <c r="M1125"/>
      <c r="P1125" s="384"/>
    </row>
    <row r="1126" spans="4:16" s="168" customFormat="1" ht="12" customHeight="1">
      <c r="D1126" s="398"/>
      <c r="E1126" s="398"/>
      <c r="F1126" s="398"/>
      <c r="J1126" s="209"/>
      <c r="M1126"/>
      <c r="P1126" s="384"/>
    </row>
    <row r="1127" spans="4:16" s="168" customFormat="1" ht="12" customHeight="1">
      <c r="D1127" s="398"/>
      <c r="E1127" s="398"/>
      <c r="F1127" s="398"/>
      <c r="J1127" s="209"/>
      <c r="M1127"/>
      <c r="P1127" s="384"/>
    </row>
    <row r="1128" spans="4:16" s="168" customFormat="1" ht="12" customHeight="1">
      <c r="D1128" s="398"/>
      <c r="E1128" s="398"/>
      <c r="F1128" s="398"/>
      <c r="J1128" s="209"/>
      <c r="M1128"/>
      <c r="P1128" s="384"/>
    </row>
    <row r="1129" spans="4:16" s="168" customFormat="1" ht="12" customHeight="1">
      <c r="D1129" s="398"/>
      <c r="E1129" s="398"/>
      <c r="F1129" s="398"/>
      <c r="J1129" s="209"/>
      <c r="M1129"/>
      <c r="P1129" s="384"/>
    </row>
    <row r="1130" spans="4:16" s="168" customFormat="1" ht="12" customHeight="1">
      <c r="D1130" s="398"/>
      <c r="E1130" s="398"/>
      <c r="F1130" s="398"/>
      <c r="J1130" s="209"/>
      <c r="M1130"/>
      <c r="P1130" s="384"/>
    </row>
    <row r="1131" spans="4:16" s="168" customFormat="1" ht="12" customHeight="1">
      <c r="D1131" s="398"/>
      <c r="E1131" s="398"/>
      <c r="F1131" s="398"/>
      <c r="J1131" s="209"/>
      <c r="M1131"/>
      <c r="P1131" s="384"/>
    </row>
    <row r="1132" spans="4:16" s="168" customFormat="1" ht="12" customHeight="1">
      <c r="D1132" s="398"/>
      <c r="E1132" s="398"/>
      <c r="F1132" s="398"/>
      <c r="J1132" s="209"/>
      <c r="M1132"/>
      <c r="P1132" s="384"/>
    </row>
    <row r="1133" spans="4:16" s="168" customFormat="1" ht="12" customHeight="1">
      <c r="D1133" s="398"/>
      <c r="E1133" s="398"/>
      <c r="F1133" s="398"/>
      <c r="J1133" s="209"/>
      <c r="M1133"/>
      <c r="P1133" s="384"/>
    </row>
    <row r="1134" spans="4:16" s="168" customFormat="1" ht="12" customHeight="1">
      <c r="D1134" s="398"/>
      <c r="E1134" s="398"/>
      <c r="F1134" s="398"/>
      <c r="J1134" s="209"/>
      <c r="M1134"/>
      <c r="P1134" s="384"/>
    </row>
    <row r="1135" spans="4:16" s="168" customFormat="1" ht="12" customHeight="1">
      <c r="D1135" s="398"/>
      <c r="E1135" s="398"/>
      <c r="F1135" s="398"/>
      <c r="J1135" s="209"/>
      <c r="M1135"/>
      <c r="P1135" s="384"/>
    </row>
    <row r="1136" spans="4:16" s="168" customFormat="1" ht="12" customHeight="1">
      <c r="D1136" s="398"/>
      <c r="E1136" s="398"/>
      <c r="F1136" s="398"/>
      <c r="J1136" s="209"/>
      <c r="M1136"/>
      <c r="P1136" s="384"/>
    </row>
    <row r="1137" spans="4:16" s="168" customFormat="1" ht="12" customHeight="1">
      <c r="D1137" s="398"/>
      <c r="E1137" s="398"/>
      <c r="F1137" s="398"/>
      <c r="J1137" s="209"/>
      <c r="M1137"/>
      <c r="P1137" s="384"/>
    </row>
    <row r="1138" spans="4:16" s="168" customFormat="1" ht="12" customHeight="1">
      <c r="D1138" s="398"/>
      <c r="E1138" s="398"/>
      <c r="F1138" s="398"/>
      <c r="J1138" s="209"/>
      <c r="M1138"/>
      <c r="P1138" s="384"/>
    </row>
    <row r="1139" spans="4:16" s="168" customFormat="1" ht="12" customHeight="1">
      <c r="D1139" s="398"/>
      <c r="E1139" s="398"/>
      <c r="F1139" s="398"/>
      <c r="J1139" s="209"/>
      <c r="M1139"/>
      <c r="P1139" s="384"/>
    </row>
    <row r="1140" spans="4:16" s="168" customFormat="1" ht="12" customHeight="1">
      <c r="D1140" s="398"/>
      <c r="E1140" s="398"/>
      <c r="F1140" s="398"/>
      <c r="J1140" s="209"/>
      <c r="M1140"/>
      <c r="P1140" s="384"/>
    </row>
    <row r="1141" spans="4:16" s="168" customFormat="1" ht="12" customHeight="1">
      <c r="D1141" s="398"/>
      <c r="E1141" s="398"/>
      <c r="F1141" s="398"/>
      <c r="J1141" s="209"/>
      <c r="M1141"/>
      <c r="P1141" s="384"/>
    </row>
    <row r="1142" spans="4:16" s="168" customFormat="1" ht="12" customHeight="1">
      <c r="D1142" s="398"/>
      <c r="E1142" s="398"/>
      <c r="F1142" s="398"/>
      <c r="J1142" s="209"/>
      <c r="M1142"/>
      <c r="P1142" s="384"/>
    </row>
    <row r="1143" spans="4:16" s="168" customFormat="1" ht="12" customHeight="1">
      <c r="D1143" s="398"/>
      <c r="E1143" s="398"/>
      <c r="F1143" s="398"/>
      <c r="J1143" s="209"/>
      <c r="M1143"/>
      <c r="P1143" s="384"/>
    </row>
    <row r="1144" spans="4:16" s="168" customFormat="1" ht="12" customHeight="1">
      <c r="D1144" s="398"/>
      <c r="E1144" s="398"/>
      <c r="F1144" s="398"/>
      <c r="J1144" s="209"/>
      <c r="M1144"/>
      <c r="P1144" s="384"/>
    </row>
    <row r="1145" spans="4:16" s="168" customFormat="1" ht="12" customHeight="1">
      <c r="D1145" s="398"/>
      <c r="E1145" s="398"/>
      <c r="F1145" s="398"/>
      <c r="J1145" s="209"/>
      <c r="M1145"/>
      <c r="P1145" s="384"/>
    </row>
    <row r="1146" spans="4:16" s="168" customFormat="1" ht="12" customHeight="1">
      <c r="D1146" s="398"/>
      <c r="E1146" s="398"/>
      <c r="F1146" s="398"/>
      <c r="J1146" s="209"/>
      <c r="M1146"/>
      <c r="P1146" s="384"/>
    </row>
    <row r="1147" spans="4:16" s="168" customFormat="1" ht="12" customHeight="1">
      <c r="D1147" s="398"/>
      <c r="E1147" s="398"/>
      <c r="F1147" s="398"/>
      <c r="J1147" s="209"/>
      <c r="M1147"/>
      <c r="P1147" s="384"/>
    </row>
    <row r="1148" spans="4:16" s="168" customFormat="1" ht="12" customHeight="1">
      <c r="D1148" s="398"/>
      <c r="E1148" s="398"/>
      <c r="F1148" s="398"/>
      <c r="J1148" s="209"/>
      <c r="M1148"/>
      <c r="P1148" s="384"/>
    </row>
    <row r="1149" spans="4:16" s="168" customFormat="1" ht="12" customHeight="1">
      <c r="D1149" s="398"/>
      <c r="E1149" s="398"/>
      <c r="F1149" s="398"/>
      <c r="J1149" s="209"/>
      <c r="M1149"/>
      <c r="P1149" s="384"/>
    </row>
    <row r="1150" spans="4:16" s="168" customFormat="1" ht="12" customHeight="1">
      <c r="D1150" s="398"/>
      <c r="E1150" s="398"/>
      <c r="F1150" s="398"/>
      <c r="J1150" s="209"/>
      <c r="M1150"/>
      <c r="P1150" s="384"/>
    </row>
    <row r="1151" spans="4:16" s="168" customFormat="1" ht="12" customHeight="1">
      <c r="D1151" s="398"/>
      <c r="E1151" s="398"/>
      <c r="F1151" s="398"/>
      <c r="J1151" s="209"/>
      <c r="M1151"/>
      <c r="P1151" s="384"/>
    </row>
    <row r="1152" spans="4:16" s="168" customFormat="1" ht="12" customHeight="1">
      <c r="D1152" s="398"/>
      <c r="E1152" s="398"/>
      <c r="F1152" s="398"/>
      <c r="J1152" s="209"/>
      <c r="M1152"/>
      <c r="P1152" s="384"/>
    </row>
    <row r="1153" spans="4:16" s="168" customFormat="1" ht="12" customHeight="1">
      <c r="D1153" s="398"/>
      <c r="E1153" s="398"/>
      <c r="F1153" s="398"/>
      <c r="J1153" s="209"/>
      <c r="M1153"/>
      <c r="P1153" s="384"/>
    </row>
    <row r="1154" spans="4:16" s="168" customFormat="1" ht="12" customHeight="1">
      <c r="D1154" s="398"/>
      <c r="E1154" s="398"/>
      <c r="F1154" s="398"/>
      <c r="J1154" s="209"/>
      <c r="M1154"/>
      <c r="P1154" s="384"/>
    </row>
    <row r="1155" spans="4:16" s="168" customFormat="1" ht="12" customHeight="1">
      <c r="D1155" s="398"/>
      <c r="E1155" s="398"/>
      <c r="F1155" s="398"/>
      <c r="J1155" s="209"/>
      <c r="M1155"/>
      <c r="P1155" s="384"/>
    </row>
    <row r="1156" spans="4:16" s="168" customFormat="1" ht="12" customHeight="1">
      <c r="D1156" s="398"/>
      <c r="E1156" s="398"/>
      <c r="F1156" s="398"/>
      <c r="J1156" s="209"/>
      <c r="M1156"/>
      <c r="P1156" s="384"/>
    </row>
    <row r="1157" spans="4:16" s="168" customFormat="1" ht="12" customHeight="1">
      <c r="D1157" s="398"/>
      <c r="E1157" s="398"/>
      <c r="F1157" s="398"/>
      <c r="J1157" s="209"/>
      <c r="M1157"/>
      <c r="P1157" s="384"/>
    </row>
    <row r="1158" spans="4:16" s="168" customFormat="1" ht="12" customHeight="1">
      <c r="D1158" s="398"/>
      <c r="E1158" s="398"/>
      <c r="F1158" s="398"/>
      <c r="J1158" s="209"/>
      <c r="M1158"/>
      <c r="P1158" s="384"/>
    </row>
    <row r="1159" spans="4:16" s="168" customFormat="1" ht="12" customHeight="1">
      <c r="D1159" s="398"/>
      <c r="E1159" s="398"/>
      <c r="F1159" s="398"/>
      <c r="J1159" s="209"/>
      <c r="M1159"/>
      <c r="P1159" s="384"/>
    </row>
    <row r="1160" spans="4:16" s="168" customFormat="1" ht="12" customHeight="1">
      <c r="D1160" s="398"/>
      <c r="E1160" s="398"/>
      <c r="F1160" s="398"/>
      <c r="J1160" s="209"/>
      <c r="M1160"/>
      <c r="P1160" s="384"/>
    </row>
    <row r="1161" spans="4:16" s="168" customFormat="1" ht="12" customHeight="1">
      <c r="D1161" s="398"/>
      <c r="E1161" s="398"/>
      <c r="F1161" s="398"/>
      <c r="J1161" s="209"/>
      <c r="M1161"/>
      <c r="P1161" s="384"/>
    </row>
    <row r="1162" spans="4:16" s="168" customFormat="1" ht="12" customHeight="1">
      <c r="D1162" s="398"/>
      <c r="E1162" s="398"/>
      <c r="F1162" s="398"/>
      <c r="J1162" s="209"/>
      <c r="M1162"/>
      <c r="P1162" s="384"/>
    </row>
    <row r="1163" spans="4:16" s="168" customFormat="1" ht="12" customHeight="1">
      <c r="D1163" s="398"/>
      <c r="E1163" s="398"/>
      <c r="F1163" s="398"/>
      <c r="J1163" s="209"/>
      <c r="M1163"/>
      <c r="P1163" s="384"/>
    </row>
    <row r="1164" spans="4:16" s="168" customFormat="1" ht="12" customHeight="1">
      <c r="D1164" s="398"/>
      <c r="E1164" s="398"/>
      <c r="F1164" s="398"/>
      <c r="J1164" s="209"/>
      <c r="M1164"/>
      <c r="P1164" s="384"/>
    </row>
    <row r="1165" spans="4:16" s="168" customFormat="1" ht="12" customHeight="1">
      <c r="D1165" s="398"/>
      <c r="E1165" s="398"/>
      <c r="F1165" s="398"/>
      <c r="J1165" s="209"/>
      <c r="M1165"/>
      <c r="P1165" s="384"/>
    </row>
    <row r="1166" spans="4:16" s="168" customFormat="1" ht="12" customHeight="1">
      <c r="D1166" s="398"/>
      <c r="E1166" s="398"/>
      <c r="F1166" s="398"/>
      <c r="J1166" s="209"/>
      <c r="M1166"/>
      <c r="P1166" s="384"/>
    </row>
    <row r="1167" spans="4:16" s="168" customFormat="1" ht="12" customHeight="1">
      <c r="D1167" s="398"/>
      <c r="E1167" s="398"/>
      <c r="F1167" s="398"/>
      <c r="J1167" s="209"/>
      <c r="M1167"/>
      <c r="P1167" s="384"/>
    </row>
    <row r="1168" spans="4:16" s="168" customFormat="1" ht="12" customHeight="1">
      <c r="D1168" s="398"/>
      <c r="E1168" s="398"/>
      <c r="F1168" s="398"/>
      <c r="J1168" s="209"/>
      <c r="M1168"/>
      <c r="P1168" s="384"/>
    </row>
    <row r="1169" spans="4:16" s="168" customFormat="1" ht="12" customHeight="1">
      <c r="D1169" s="398"/>
      <c r="E1169" s="398"/>
      <c r="F1169" s="398"/>
      <c r="J1169" s="209"/>
      <c r="M1169"/>
      <c r="P1169" s="384"/>
    </row>
    <row r="1170" spans="4:16" s="168" customFormat="1" ht="12" customHeight="1">
      <c r="D1170" s="398"/>
      <c r="E1170" s="398"/>
      <c r="F1170" s="398"/>
      <c r="J1170" s="209"/>
      <c r="M1170"/>
      <c r="P1170" s="384"/>
    </row>
    <row r="1171" spans="4:16" s="168" customFormat="1" ht="12" customHeight="1">
      <c r="D1171" s="398"/>
      <c r="E1171" s="398"/>
      <c r="F1171" s="398"/>
      <c r="J1171" s="209"/>
      <c r="M1171"/>
      <c r="P1171" s="384"/>
    </row>
    <row r="1172" spans="4:16" s="168" customFormat="1" ht="12" customHeight="1">
      <c r="D1172" s="398"/>
      <c r="E1172" s="398"/>
      <c r="F1172" s="398"/>
      <c r="J1172" s="209"/>
      <c r="M1172"/>
      <c r="P1172" s="384"/>
    </row>
    <row r="1173" spans="4:16" s="168" customFormat="1" ht="12" customHeight="1">
      <c r="D1173" s="398"/>
      <c r="E1173" s="398"/>
      <c r="F1173" s="398"/>
      <c r="J1173" s="209"/>
      <c r="M1173"/>
      <c r="P1173" s="384"/>
    </row>
    <row r="1174" spans="4:16" s="168" customFormat="1" ht="12" customHeight="1">
      <c r="D1174" s="398"/>
      <c r="E1174" s="398"/>
      <c r="F1174" s="398"/>
      <c r="J1174" s="209"/>
      <c r="M1174"/>
      <c r="P1174" s="384"/>
    </row>
    <row r="1175" spans="4:16" s="168" customFormat="1" ht="12" customHeight="1">
      <c r="D1175" s="398"/>
      <c r="E1175" s="398"/>
      <c r="F1175" s="398"/>
      <c r="J1175" s="209"/>
      <c r="M1175"/>
      <c r="P1175" s="384"/>
    </row>
    <row r="1176" spans="4:16" s="168" customFormat="1" ht="12" customHeight="1">
      <c r="D1176" s="398"/>
      <c r="E1176" s="398"/>
      <c r="F1176" s="398"/>
      <c r="J1176" s="209"/>
      <c r="M1176"/>
      <c r="P1176" s="384"/>
    </row>
    <row r="1177" spans="4:16" s="168" customFormat="1" ht="12" customHeight="1">
      <c r="D1177" s="398"/>
      <c r="E1177" s="398"/>
      <c r="F1177" s="398"/>
      <c r="J1177" s="209"/>
      <c r="M1177"/>
      <c r="P1177" s="384"/>
    </row>
    <row r="1178" spans="4:16" s="168" customFormat="1" ht="12" customHeight="1">
      <c r="D1178" s="398"/>
      <c r="E1178" s="398"/>
      <c r="F1178" s="398"/>
      <c r="J1178" s="209"/>
      <c r="M1178"/>
      <c r="P1178" s="384"/>
    </row>
    <row r="1179" spans="4:16" s="168" customFormat="1" ht="12" customHeight="1">
      <c r="D1179" s="398"/>
      <c r="E1179" s="398"/>
      <c r="F1179" s="398"/>
      <c r="J1179" s="209"/>
      <c r="M1179"/>
      <c r="P1179" s="384"/>
    </row>
    <row r="1180" spans="4:16" s="168" customFormat="1" ht="12" customHeight="1">
      <c r="D1180" s="398"/>
      <c r="E1180" s="398"/>
      <c r="F1180" s="398"/>
      <c r="J1180" s="209"/>
      <c r="M1180"/>
      <c r="P1180" s="384"/>
    </row>
    <row r="1181" spans="4:16" s="168" customFormat="1" ht="12" customHeight="1">
      <c r="D1181" s="398"/>
      <c r="E1181" s="398"/>
      <c r="F1181" s="398"/>
      <c r="J1181" s="209"/>
      <c r="M1181"/>
      <c r="P1181" s="384"/>
    </row>
    <row r="1182" spans="4:16" s="168" customFormat="1" ht="12" customHeight="1">
      <c r="D1182" s="398"/>
      <c r="E1182" s="398"/>
      <c r="F1182" s="398"/>
      <c r="J1182" s="209"/>
      <c r="M1182"/>
      <c r="P1182" s="384"/>
    </row>
    <row r="1183" spans="4:16" s="168" customFormat="1" ht="12" customHeight="1">
      <c r="D1183" s="398"/>
      <c r="E1183" s="398"/>
      <c r="F1183" s="398"/>
      <c r="J1183" s="209"/>
      <c r="M1183"/>
      <c r="P1183" s="384"/>
    </row>
    <row r="1184" spans="4:16" s="168" customFormat="1" ht="12" customHeight="1">
      <c r="D1184" s="398"/>
      <c r="E1184" s="398"/>
      <c r="F1184" s="398"/>
      <c r="J1184" s="209"/>
      <c r="M1184"/>
      <c r="P1184" s="384"/>
    </row>
    <row r="1185" spans="4:16" s="168" customFormat="1" ht="12" customHeight="1">
      <c r="D1185" s="398"/>
      <c r="E1185" s="398"/>
      <c r="F1185" s="398"/>
      <c r="J1185" s="209"/>
      <c r="M1185"/>
      <c r="P1185" s="384"/>
    </row>
    <row r="1186" spans="4:16" s="168" customFormat="1" ht="12" customHeight="1">
      <c r="D1186" s="398"/>
      <c r="E1186" s="398"/>
      <c r="F1186" s="398"/>
      <c r="J1186" s="209"/>
      <c r="M1186"/>
      <c r="P1186" s="384"/>
    </row>
    <row r="1187" spans="4:16" s="168" customFormat="1" ht="12" customHeight="1">
      <c r="D1187" s="398"/>
      <c r="E1187" s="398"/>
      <c r="F1187" s="398"/>
      <c r="J1187" s="209"/>
      <c r="M1187"/>
      <c r="P1187" s="384"/>
    </row>
    <row r="1188" spans="4:16" s="168" customFormat="1" ht="12" customHeight="1">
      <c r="D1188" s="398"/>
      <c r="E1188" s="398"/>
      <c r="F1188" s="398"/>
      <c r="J1188" s="209"/>
      <c r="M1188"/>
      <c r="P1188" s="384"/>
    </row>
    <row r="1189" spans="4:16" s="168" customFormat="1" ht="12" customHeight="1">
      <c r="D1189" s="398"/>
      <c r="E1189" s="398"/>
      <c r="F1189" s="398"/>
      <c r="J1189" s="209"/>
      <c r="M1189"/>
      <c r="P1189" s="384"/>
    </row>
    <row r="1190" spans="4:16" s="168" customFormat="1" ht="12" customHeight="1">
      <c r="D1190" s="398"/>
      <c r="E1190" s="398"/>
      <c r="F1190" s="398"/>
      <c r="J1190" s="209"/>
      <c r="M1190"/>
      <c r="P1190" s="384"/>
    </row>
    <row r="1191" spans="4:16" s="168" customFormat="1" ht="12" customHeight="1">
      <c r="D1191" s="398"/>
      <c r="E1191" s="398"/>
      <c r="F1191" s="398"/>
      <c r="J1191" s="209"/>
      <c r="M1191"/>
      <c r="P1191" s="384"/>
    </row>
    <row r="1192" spans="4:16" s="168" customFormat="1" ht="12" customHeight="1">
      <c r="D1192" s="398"/>
      <c r="E1192" s="398"/>
      <c r="F1192" s="398"/>
      <c r="J1192" s="209"/>
      <c r="M1192"/>
      <c r="P1192" s="384"/>
    </row>
    <row r="1193" spans="4:16" s="168" customFormat="1" ht="12" customHeight="1">
      <c r="D1193" s="398"/>
      <c r="E1193" s="398"/>
      <c r="F1193" s="398"/>
      <c r="J1193" s="209"/>
      <c r="M1193"/>
      <c r="P1193" s="384"/>
    </row>
    <row r="1194" spans="4:16" s="168" customFormat="1" ht="12" customHeight="1">
      <c r="D1194" s="398"/>
      <c r="E1194" s="398"/>
      <c r="F1194" s="398"/>
      <c r="J1194" s="209"/>
      <c r="M1194"/>
      <c r="P1194" s="384"/>
    </row>
    <row r="1195" spans="4:16" s="168" customFormat="1" ht="12" customHeight="1">
      <c r="D1195" s="398"/>
      <c r="E1195" s="398"/>
      <c r="F1195" s="398"/>
      <c r="J1195" s="209"/>
      <c r="M1195"/>
      <c r="P1195" s="384"/>
    </row>
    <row r="1196" spans="4:16" s="168" customFormat="1" ht="12" customHeight="1">
      <c r="D1196" s="398"/>
      <c r="E1196" s="398"/>
      <c r="F1196" s="398"/>
      <c r="J1196" s="209"/>
      <c r="M1196"/>
      <c r="P1196" s="384"/>
    </row>
    <row r="1197" spans="4:16" s="168" customFormat="1" ht="12" customHeight="1">
      <c r="D1197" s="398"/>
      <c r="E1197" s="398"/>
      <c r="F1197" s="398"/>
      <c r="J1197" s="209"/>
      <c r="M1197"/>
      <c r="P1197" s="384"/>
    </row>
    <row r="1198" spans="4:16" s="168" customFormat="1" ht="12" customHeight="1">
      <c r="D1198" s="398"/>
      <c r="E1198" s="398"/>
      <c r="F1198" s="398"/>
      <c r="J1198" s="209"/>
      <c r="M1198"/>
      <c r="P1198" s="384"/>
    </row>
    <row r="1199" spans="4:16" s="168" customFormat="1" ht="12" customHeight="1">
      <c r="D1199" s="398"/>
      <c r="E1199" s="398"/>
      <c r="F1199" s="398"/>
      <c r="J1199" s="209"/>
      <c r="M1199"/>
      <c r="P1199" s="384"/>
    </row>
    <row r="1200" spans="4:16" s="168" customFormat="1" ht="12" customHeight="1">
      <c r="D1200" s="398"/>
      <c r="E1200" s="398"/>
      <c r="F1200" s="398"/>
      <c r="J1200" s="209"/>
      <c r="M1200"/>
      <c r="P1200" s="384"/>
    </row>
    <row r="1201" spans="4:16" s="168" customFormat="1" ht="12" customHeight="1">
      <c r="D1201" s="398"/>
      <c r="E1201" s="398"/>
      <c r="F1201" s="398"/>
      <c r="J1201" s="209"/>
      <c r="M1201"/>
      <c r="P1201" s="384"/>
    </row>
    <row r="1202" spans="4:16" s="168" customFormat="1" ht="12" customHeight="1">
      <c r="D1202" s="398"/>
      <c r="E1202" s="398"/>
      <c r="F1202" s="398"/>
      <c r="J1202" s="209"/>
      <c r="M1202"/>
      <c r="P1202" s="384"/>
    </row>
    <row r="1203" spans="4:16" s="168" customFormat="1" ht="12" customHeight="1">
      <c r="D1203" s="398"/>
      <c r="E1203" s="398"/>
      <c r="F1203" s="398"/>
      <c r="J1203" s="209"/>
      <c r="M1203"/>
      <c r="P1203" s="384"/>
    </row>
    <row r="1204" spans="4:16" s="168" customFormat="1" ht="12" customHeight="1">
      <c r="D1204" s="398"/>
      <c r="E1204" s="398"/>
      <c r="F1204" s="398"/>
      <c r="J1204" s="209"/>
      <c r="M1204"/>
      <c r="P1204" s="384"/>
    </row>
    <row r="1205" spans="4:16" s="168" customFormat="1" ht="12" customHeight="1">
      <c r="D1205" s="398"/>
      <c r="E1205" s="398"/>
      <c r="F1205" s="398"/>
      <c r="J1205" s="209"/>
      <c r="M1205"/>
      <c r="P1205" s="384"/>
    </row>
    <row r="1206" spans="4:16" s="168" customFormat="1" ht="12" customHeight="1">
      <c r="D1206" s="398"/>
      <c r="E1206" s="398"/>
      <c r="F1206" s="398"/>
      <c r="J1206" s="209"/>
      <c r="M1206"/>
      <c r="P1206" s="384"/>
    </row>
    <row r="1207" spans="4:16" s="168" customFormat="1" ht="12" customHeight="1">
      <c r="D1207" s="398"/>
      <c r="E1207" s="398"/>
      <c r="F1207" s="398"/>
      <c r="J1207" s="209"/>
      <c r="M1207"/>
      <c r="P1207" s="384"/>
    </row>
    <row r="1208" spans="4:16" s="168" customFormat="1" ht="12" customHeight="1">
      <c r="D1208" s="398"/>
      <c r="E1208" s="398"/>
      <c r="F1208" s="398"/>
      <c r="J1208" s="209"/>
      <c r="M1208"/>
      <c r="P1208" s="384"/>
    </row>
    <row r="1209" spans="4:16" s="168" customFormat="1" ht="12" customHeight="1">
      <c r="D1209" s="398"/>
      <c r="E1209" s="398"/>
      <c r="F1209" s="398"/>
      <c r="J1209" s="209"/>
      <c r="K1209" s="349"/>
      <c r="M1209"/>
      <c r="P1209" s="384"/>
    </row>
  </sheetData>
  <sheetProtection algorithmName="SHA-512" hashValue="62SHJ2zgmM5SViM0mvJdNuXaJim2jo9P4vZXjU9TQQReC8/vnOGigaLvnGleq3hfIW4KSRWvWKDTGPI7WUnlSA==" saltValue="eXacqGG8n7I1MYU6BNNHew==" spinCount="100000" sheet="1" objects="1" scenarios="1"/>
  <mergeCells count="3">
    <mergeCell ref="D2:F4"/>
    <mergeCell ref="A73:C73"/>
    <mergeCell ref="N74:O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ignoredErrors>
    <ignoredError sqref="L73:L74 L49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activeCell="B5" sqref="B5"/>
    </sheetView>
  </sheetViews>
  <sheetFormatPr defaultColWidth="8.7265625" defaultRowHeight="12.5"/>
  <cols>
    <col min="1" max="1" width="20.7265625" style="4" customWidth="1"/>
    <col min="2" max="2" width="12.453125" style="4" customWidth="1"/>
    <col min="3" max="3" width="17.7265625" style="4" customWidth="1"/>
    <col min="4" max="4" width="12.1796875" style="4" customWidth="1"/>
    <col min="5" max="5" width="16" style="4" customWidth="1"/>
    <col min="6" max="6" width="10.453125" style="4" customWidth="1"/>
    <col min="7" max="7" width="10.26953125" style="4" customWidth="1"/>
    <col min="8" max="8" width="9.26953125" style="4" customWidth="1"/>
    <col min="9" max="11" width="8.7265625" style="4"/>
    <col min="12" max="12" width="9.26953125" style="4" bestFit="1" customWidth="1"/>
    <col min="13" max="16384" width="8.7265625" style="4"/>
  </cols>
  <sheetData>
    <row r="1" spans="1:12">
      <c r="D1" s="5"/>
      <c r="E1" s="6"/>
      <c r="F1" s="7"/>
      <c r="L1" s="4" t="s">
        <v>159</v>
      </c>
    </row>
    <row r="2" spans="1:12" ht="12.65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62">
        <v>25000</v>
      </c>
    </row>
    <row r="3" spans="1:12">
      <c r="D3" s="637" t="s">
        <v>138</v>
      </c>
      <c r="E3" s="638"/>
      <c r="F3" s="639"/>
      <c r="L3" s="62">
        <v>50000</v>
      </c>
    </row>
    <row r="4" spans="1:12">
      <c r="A4" s="4" t="s">
        <v>23</v>
      </c>
      <c r="B4" s="448">
        <v>0.33040000000000003</v>
      </c>
      <c r="C4" s="4" t="s">
        <v>214</v>
      </c>
      <c r="D4" s="8"/>
      <c r="E4" s="1"/>
      <c r="F4" s="2"/>
      <c r="L4" s="62">
        <v>75000</v>
      </c>
    </row>
    <row r="5" spans="1:12">
      <c r="A5" s="4" t="s">
        <v>24</v>
      </c>
      <c r="B5" s="448">
        <v>4.4999999999999997E-3</v>
      </c>
      <c r="C5" s="4" t="s">
        <v>291</v>
      </c>
      <c r="D5" s="640" t="s">
        <v>139</v>
      </c>
      <c r="E5" s="641"/>
      <c r="F5" s="642"/>
      <c r="L5" s="62">
        <v>100000</v>
      </c>
    </row>
    <row r="6" spans="1:12">
      <c r="A6" s="4" t="s">
        <v>25</v>
      </c>
      <c r="B6" s="448">
        <v>8.1299999999999997E-2</v>
      </c>
      <c r="D6" s="643" t="s">
        <v>140</v>
      </c>
      <c r="E6" s="644"/>
      <c r="F6" s="645"/>
      <c r="L6" s="62">
        <v>125000</v>
      </c>
    </row>
    <row r="7" spans="1:12" ht="13.15" customHeight="1" thickBot="1">
      <c r="A7" s="4" t="s">
        <v>26</v>
      </c>
      <c r="B7" s="448">
        <v>8.1299999999999997E-2</v>
      </c>
      <c r="D7" s="646"/>
      <c r="E7" s="647"/>
      <c r="F7" s="648"/>
      <c r="L7" s="62">
        <v>150000</v>
      </c>
    </row>
    <row r="8" spans="1:12">
      <c r="A8" s="4" t="s">
        <v>232</v>
      </c>
      <c r="B8" s="448">
        <v>4.4999999999999997E-3</v>
      </c>
      <c r="E8" s="30" t="s">
        <v>135</v>
      </c>
      <c r="F8" s="30" t="s">
        <v>136</v>
      </c>
      <c r="G8" s="30" t="s">
        <v>137</v>
      </c>
      <c r="I8" s="4" t="s">
        <v>214</v>
      </c>
      <c r="L8" s="62">
        <v>175000</v>
      </c>
    </row>
    <row r="9" spans="1:12" ht="13">
      <c r="A9" s="4" t="s">
        <v>27</v>
      </c>
      <c r="B9" s="46">
        <v>1652.69</v>
      </c>
      <c r="C9" s="4" t="s">
        <v>147</v>
      </c>
      <c r="E9" s="437">
        <v>640.24</v>
      </c>
      <c r="F9" s="437">
        <v>1031.8900000000001</v>
      </c>
      <c r="G9" s="437">
        <v>1309.28</v>
      </c>
      <c r="I9" s="4" t="s">
        <v>290</v>
      </c>
      <c r="L9" s="62">
        <v>200000</v>
      </c>
    </row>
    <row r="10" spans="1:12" ht="13">
      <c r="A10" s="4" t="s">
        <v>27</v>
      </c>
      <c r="B10" s="46">
        <v>1239.52</v>
      </c>
      <c r="C10" s="4" t="s">
        <v>148</v>
      </c>
      <c r="E10" s="437">
        <v>480.18</v>
      </c>
      <c r="F10" s="437">
        <v>773.92</v>
      </c>
      <c r="G10" s="437">
        <v>981.96</v>
      </c>
      <c r="L10" s="62">
        <v>225000</v>
      </c>
    </row>
    <row r="11" spans="1:12">
      <c r="B11" s="4" t="s">
        <v>115</v>
      </c>
      <c r="C11" s="45" t="s">
        <v>120</v>
      </c>
      <c r="D11" s="4" t="s">
        <v>118</v>
      </c>
      <c r="L11" s="62">
        <v>250000</v>
      </c>
    </row>
    <row r="12" spans="1:12" ht="13.5" thickBot="1">
      <c r="A12" s="4" t="s">
        <v>28</v>
      </c>
      <c r="B12" s="449">
        <v>5200</v>
      </c>
      <c r="C12" s="46">
        <f>B12*2</f>
        <v>10400</v>
      </c>
      <c r="D12" s="46">
        <f>F13*F14</f>
        <v>568.75</v>
      </c>
      <c r="E12" s="14"/>
      <c r="F12" s="47"/>
      <c r="H12" s="31" t="s">
        <v>119</v>
      </c>
    </row>
    <row r="13" spans="1:12" ht="13" thickBot="1">
      <c r="A13" s="4" t="s">
        <v>29</v>
      </c>
      <c r="B13" s="46">
        <f>C13/2</f>
        <v>5356</v>
      </c>
      <c r="C13" s="46">
        <f t="shared" ref="C13:D16" si="0">C12+(C12*$H$13)</f>
        <v>10712</v>
      </c>
      <c r="D13" s="46">
        <f t="shared" si="0"/>
        <v>585.8125</v>
      </c>
      <c r="E13" s="4" t="s">
        <v>116</v>
      </c>
      <c r="F13" s="450">
        <v>568.75</v>
      </c>
      <c r="H13" s="451">
        <v>0.03</v>
      </c>
    </row>
    <row r="14" spans="1:12">
      <c r="A14" s="4" t="s">
        <v>30</v>
      </c>
      <c r="B14" s="46">
        <f>C14/2</f>
        <v>5516.68</v>
      </c>
      <c r="C14" s="46">
        <f t="shared" si="0"/>
        <v>11033.36</v>
      </c>
      <c r="D14" s="46">
        <f t="shared" si="0"/>
        <v>603.38687500000003</v>
      </c>
      <c r="E14" s="4" t="s">
        <v>117</v>
      </c>
      <c r="F14" s="450">
        <v>1</v>
      </c>
    </row>
    <row r="15" spans="1:12">
      <c r="A15" s="4" t="s">
        <v>48</v>
      </c>
      <c r="B15" s="46">
        <f>C15/2</f>
        <v>5682.1804000000002</v>
      </c>
      <c r="C15" s="46">
        <f t="shared" si="0"/>
        <v>11364.3608</v>
      </c>
      <c r="D15" s="46">
        <f t="shared" si="0"/>
        <v>621.48848125000006</v>
      </c>
    </row>
    <row r="16" spans="1:12">
      <c r="A16" s="4" t="s">
        <v>49</v>
      </c>
      <c r="B16" s="46">
        <f>C16/2</f>
        <v>5852.6458119999998</v>
      </c>
      <c r="C16" s="46">
        <f t="shared" si="0"/>
        <v>11705.291624</v>
      </c>
      <c r="D16" s="46">
        <f t="shared" si="0"/>
        <v>640.13313568750004</v>
      </c>
    </row>
    <row r="17" spans="1:9">
      <c r="C17" s="29"/>
    </row>
    <row r="19" spans="1:9">
      <c r="A19" s="4" t="s">
        <v>31</v>
      </c>
      <c r="B19" s="452">
        <v>7.5</v>
      </c>
    </row>
    <row r="20" spans="1:9">
      <c r="A20" s="4" t="s">
        <v>32</v>
      </c>
      <c r="B20" s="453">
        <v>20</v>
      </c>
    </row>
    <row r="21" spans="1:9">
      <c r="B21" s="454"/>
    </row>
    <row r="22" spans="1:9" ht="13" thickBot="1">
      <c r="A22" s="4" t="s">
        <v>33</v>
      </c>
      <c r="B22" s="455">
        <v>0.49</v>
      </c>
      <c r="D22" s="4" t="s">
        <v>124</v>
      </c>
    </row>
    <row r="23" spans="1:9" ht="13">
      <c r="A23" s="4" t="s">
        <v>34</v>
      </c>
      <c r="B23" s="455">
        <v>0.49</v>
      </c>
      <c r="D23" s="48" t="s">
        <v>127</v>
      </c>
      <c r="E23" s="49" t="s">
        <v>125</v>
      </c>
      <c r="F23" s="50">
        <v>0.49</v>
      </c>
      <c r="G23" s="51" t="s">
        <v>126</v>
      </c>
      <c r="H23" s="51"/>
      <c r="I23" s="52"/>
    </row>
    <row r="24" spans="1:9">
      <c r="A24" s="4" t="s">
        <v>35</v>
      </c>
      <c r="B24" s="455">
        <v>0.49</v>
      </c>
      <c r="D24" s="53"/>
      <c r="F24" s="54">
        <v>0.49</v>
      </c>
      <c r="G24" s="4" t="s">
        <v>128</v>
      </c>
      <c r="I24" s="55"/>
    </row>
    <row r="25" spans="1:9">
      <c r="A25" s="4" t="s">
        <v>111</v>
      </c>
      <c r="B25" s="455">
        <v>0.49</v>
      </c>
      <c r="D25" s="53"/>
      <c r="F25" s="54">
        <v>0.38</v>
      </c>
      <c r="G25" s="4" t="s">
        <v>129</v>
      </c>
      <c r="I25" s="55"/>
    </row>
    <row r="26" spans="1:9" ht="13" thickBot="1">
      <c r="A26" s="4" t="s">
        <v>112</v>
      </c>
      <c r="B26" s="455">
        <v>0.49</v>
      </c>
      <c r="D26" s="56" t="s">
        <v>130</v>
      </c>
      <c r="E26" s="57"/>
      <c r="F26" s="58">
        <v>0.26</v>
      </c>
      <c r="G26" s="57" t="s">
        <v>131</v>
      </c>
      <c r="H26" s="57"/>
      <c r="I26" s="59"/>
    </row>
    <row r="27" spans="1:9" ht="13" thickBot="1">
      <c r="A27" s="4" t="s">
        <v>153</v>
      </c>
      <c r="B27" s="455">
        <v>0.49</v>
      </c>
      <c r="F27" s="54"/>
    </row>
    <row r="28" spans="1:9" ht="13">
      <c r="D28" s="48" t="s">
        <v>127</v>
      </c>
      <c r="E28" s="60" t="s">
        <v>132</v>
      </c>
      <c r="F28" s="50">
        <v>0.36</v>
      </c>
      <c r="G28" s="51" t="s">
        <v>131</v>
      </c>
      <c r="H28" s="51"/>
      <c r="I28" s="52"/>
    </row>
    <row r="29" spans="1:9" ht="13">
      <c r="D29" s="53"/>
      <c r="E29" s="31" t="s">
        <v>133</v>
      </c>
      <c r="F29" s="54"/>
      <c r="I29" s="55"/>
    </row>
    <row r="30" spans="1:9" ht="13" thickBot="1">
      <c r="D30" s="56" t="s">
        <v>130</v>
      </c>
      <c r="E30" s="57"/>
      <c r="F30" s="58">
        <v>0.26</v>
      </c>
      <c r="G30" s="57" t="s">
        <v>131</v>
      </c>
      <c r="H30" s="57"/>
      <c r="I30" s="59"/>
    </row>
    <row r="31" spans="1:9" ht="13" thickBot="1">
      <c r="F31" s="61"/>
    </row>
    <row r="32" spans="1:9" ht="13">
      <c r="D32" s="48" t="s">
        <v>127</v>
      </c>
      <c r="E32" s="60" t="s">
        <v>134</v>
      </c>
      <c r="F32" s="50">
        <v>0.495</v>
      </c>
      <c r="G32" s="51" t="s">
        <v>131</v>
      </c>
      <c r="H32" s="51"/>
      <c r="I32" s="52"/>
    </row>
    <row r="33" spans="4:9" ht="13" thickBot="1">
      <c r="D33" s="56" t="s">
        <v>130</v>
      </c>
      <c r="E33" s="57"/>
      <c r="F33" s="58">
        <v>0.26</v>
      </c>
      <c r="G33" s="57" t="s">
        <v>131</v>
      </c>
      <c r="H33" s="57"/>
      <c r="I33" s="59"/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07"/>
  <sheetViews>
    <sheetView showGridLines="0" showZeros="0" topLeftCell="A49" zoomScale="90" zoomScaleNormal="90" workbookViewId="0">
      <selection activeCell="K59" sqref="K59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8" customWidth="1"/>
    <col min="12" max="12" width="11.54296875" style="15" customWidth="1"/>
    <col min="13" max="13" width="3.54296875" style="15" customWidth="1"/>
    <col min="14" max="14" width="4.8164062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27" s="116" customFormat="1" ht="12" customHeight="1">
      <c r="A1" s="662" t="s">
        <v>227</v>
      </c>
      <c r="B1" s="662"/>
      <c r="C1" s="662"/>
      <c r="D1" s="662"/>
      <c r="E1" s="662"/>
      <c r="F1" s="115"/>
      <c r="K1" s="436"/>
      <c r="O1" s="656" t="s">
        <v>12</v>
      </c>
      <c r="P1" s="657"/>
      <c r="Q1" s="658"/>
    </row>
    <row r="2" spans="1:27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  <c r="S2" s="435" t="s">
        <v>207</v>
      </c>
    </row>
    <row r="3" spans="1:27" ht="10.5">
      <c r="A3" s="663"/>
      <c r="B3" s="663"/>
      <c r="C3" s="663"/>
      <c r="D3" s="663"/>
      <c r="E3" s="663"/>
      <c r="G3" s="118" t="s">
        <v>149</v>
      </c>
      <c r="K3" s="15"/>
      <c r="O3" s="665" t="s">
        <v>219</v>
      </c>
      <c r="P3" s="666"/>
      <c r="Q3" s="667"/>
      <c r="S3" s="15" t="s">
        <v>257</v>
      </c>
    </row>
    <row r="4" spans="1:27" ht="12" customHeight="1">
      <c r="A4" s="663"/>
      <c r="B4" s="663"/>
      <c r="C4" s="663"/>
      <c r="D4" s="663"/>
      <c r="E4" s="663"/>
      <c r="G4" s="41"/>
      <c r="K4" s="15"/>
      <c r="O4" s="668" t="s">
        <v>220</v>
      </c>
      <c r="P4" s="669"/>
      <c r="Q4" s="670"/>
      <c r="S4" s="15" t="s">
        <v>259</v>
      </c>
    </row>
    <row r="5" spans="1:27" ht="12" customHeight="1">
      <c r="K5" s="27"/>
      <c r="L5" s="158"/>
      <c r="O5" s="671" t="s">
        <v>283</v>
      </c>
      <c r="P5" s="672"/>
      <c r="Q5" s="673"/>
      <c r="S5" s="15" t="s">
        <v>258</v>
      </c>
    </row>
    <row r="6" spans="1:27" ht="12" customHeight="1" thickBot="1">
      <c r="G6" s="118" t="s">
        <v>43</v>
      </c>
      <c r="K6" s="15"/>
      <c r="L6" s="158"/>
      <c r="O6" s="674" t="s">
        <v>225</v>
      </c>
      <c r="P6" s="675"/>
      <c r="Q6" s="676"/>
      <c r="S6" s="15" t="s">
        <v>223</v>
      </c>
    </row>
    <row r="7" spans="1:27" ht="12" customHeight="1" thickBot="1">
      <c r="A7" s="255" t="s">
        <v>50</v>
      </c>
      <c r="B7" s="256"/>
      <c r="C7" s="256"/>
      <c r="D7" s="257"/>
      <c r="E7" s="120"/>
      <c r="F7" s="120"/>
      <c r="G7" s="120"/>
      <c r="H7" s="121"/>
      <c r="I7" s="122"/>
      <c r="J7" s="122"/>
      <c r="K7" s="456" t="s">
        <v>41</v>
      </c>
      <c r="L7" s="433"/>
      <c r="M7" s="118"/>
      <c r="O7" s="653" t="s">
        <v>221</v>
      </c>
      <c r="P7" s="654"/>
      <c r="Q7" s="655"/>
      <c r="S7" s="15" t="s">
        <v>263</v>
      </c>
    </row>
    <row r="8" spans="1:27" ht="12" customHeight="1" thickBo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457"/>
      <c r="L8" s="477"/>
      <c r="M8" s="42"/>
      <c r="O8" s="679" t="s">
        <v>222</v>
      </c>
      <c r="P8" s="680"/>
      <c r="Q8" s="681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52"/>
      <c r="M9" s="26"/>
      <c r="O9" s="15"/>
      <c r="S9" s="649" t="s">
        <v>286</v>
      </c>
      <c r="T9" s="649"/>
      <c r="U9" s="649"/>
      <c r="V9" s="649"/>
      <c r="W9" s="649"/>
      <c r="X9" s="649"/>
      <c r="Y9" s="649"/>
      <c r="Z9" s="649"/>
    </row>
    <row r="10" spans="1:27" ht="12" customHeight="1" thickBot="1">
      <c r="A10" s="255" t="s">
        <v>51</v>
      </c>
      <c r="B10" s="256"/>
      <c r="C10" s="256"/>
      <c r="D10" s="258"/>
      <c r="E10" s="259"/>
      <c r="F10" s="257"/>
      <c r="G10" s="17"/>
      <c r="H10" s="18"/>
      <c r="I10" s="18"/>
      <c r="J10" s="15" t="s">
        <v>7</v>
      </c>
      <c r="K10" s="459"/>
      <c r="L10" s="155"/>
    </row>
    <row r="11" spans="1:27" ht="12" customHeight="1" thickBot="1">
      <c r="D11" s="254"/>
      <c r="E11" s="17"/>
      <c r="F11" s="17"/>
      <c r="G11" s="17"/>
      <c r="H11" s="13"/>
      <c r="I11" s="13"/>
      <c r="J11" s="33" t="s">
        <v>40</v>
      </c>
      <c r="K11" s="459"/>
      <c r="L11" s="155"/>
      <c r="O11" s="677" t="s">
        <v>150</v>
      </c>
      <c r="P11" s="678"/>
      <c r="Q11" s="195">
        <f>K78</f>
        <v>0</v>
      </c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1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460"/>
      <c r="L12" s="478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461" t="s">
        <v>55</v>
      </c>
      <c r="L13" s="134" t="s">
        <v>279</v>
      </c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462"/>
      <c r="L14" s="135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287">
        <f>D11</f>
        <v>0</v>
      </c>
      <c r="E15" s="34"/>
      <c r="F15" s="34"/>
      <c r="G15" s="34"/>
      <c r="H15" s="111"/>
      <c r="I15" s="111"/>
      <c r="J15" s="111"/>
      <c r="K15" s="463">
        <f>(IF(R15&gt;11, (P15*H15),0)+IF(R15&lt;12, (P15*(I15+J15)),0))</f>
        <v>0</v>
      </c>
      <c r="L15" s="574">
        <f>'COST SHARE YR 1'!K15</f>
        <v>0</v>
      </c>
      <c r="M15" s="24"/>
      <c r="N15" s="15" t="s">
        <v>18</v>
      </c>
      <c r="O15" s="159">
        <f>D11</f>
        <v>0</v>
      </c>
      <c r="P15" s="65">
        <f t="shared" ref="P15:P24" si="0">Q15/R15</f>
        <v>0</v>
      </c>
      <c r="Q15" s="110"/>
      <c r="R15" s="137"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/>
      <c r="E16" s="34"/>
      <c r="F16" s="34"/>
      <c r="G16" s="34"/>
      <c r="H16" s="111"/>
      <c r="I16" s="187"/>
      <c r="J16" s="111"/>
      <c r="K16" s="463">
        <f>(IF(R16&gt;11, (P16*H16),0)+IF(R16&lt;12, (P16*(I16+J16)),0))</f>
        <v>0</v>
      </c>
      <c r="L16" s="574">
        <f>'COST SHARE YR 1'!K16</f>
        <v>0</v>
      </c>
      <c r="M16" s="24"/>
      <c r="N16" s="15" t="s">
        <v>19</v>
      </c>
      <c r="O16" s="159">
        <f t="shared" ref="O16:O28" si="1">D16</f>
        <v>0</v>
      </c>
      <c r="P16" s="65">
        <f t="shared" si="0"/>
        <v>0</v>
      </c>
      <c r="Q16" s="110"/>
      <c r="R16" s="137"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/>
      <c r="E17" s="34"/>
      <c r="F17" s="34"/>
      <c r="G17" s="34"/>
      <c r="H17" s="111"/>
      <c r="I17" s="111"/>
      <c r="J17" s="111"/>
      <c r="K17" s="463">
        <f>(IF(R17&gt;11, (P17*H17),0)+IF(R17&lt;12, (P17*(I17+J17)),0))</f>
        <v>0</v>
      </c>
      <c r="L17" s="574">
        <f>'COST SHARE YR 1'!K17</f>
        <v>0</v>
      </c>
      <c r="M17" s="24"/>
      <c r="N17" s="15" t="s">
        <v>19</v>
      </c>
      <c r="O17" s="159">
        <f t="shared" si="1"/>
        <v>0</v>
      </c>
      <c r="P17" s="65">
        <f t="shared" si="0"/>
        <v>0</v>
      </c>
      <c r="Q17" s="110"/>
      <c r="R17" s="137">
        <v>9</v>
      </c>
    </row>
    <row r="18" spans="1:18" ht="12" customHeight="1">
      <c r="A18" s="136">
        <v>4</v>
      </c>
      <c r="B18" s="21"/>
      <c r="C18" s="21"/>
      <c r="D18" s="113"/>
      <c r="E18" s="34"/>
      <c r="F18" s="34"/>
      <c r="G18" s="35"/>
      <c r="H18" s="111"/>
      <c r="I18" s="111"/>
      <c r="J18" s="111"/>
      <c r="K18" s="463">
        <f>(IF(R18&gt;11, (P18*H18),0)+IF(R18&lt;12, (P18*(I18+J18)),0))</f>
        <v>0</v>
      </c>
      <c r="L18" s="574">
        <f>'COST SHARE YR 1'!K18</f>
        <v>0</v>
      </c>
      <c r="M18" s="24"/>
      <c r="N18" s="15" t="s">
        <v>19</v>
      </c>
      <c r="O18" s="159">
        <f t="shared" si="1"/>
        <v>0</v>
      </c>
      <c r="P18" s="65">
        <f t="shared" si="0"/>
        <v>0</v>
      </c>
      <c r="Q18" s="110"/>
      <c r="R18" s="137">
        <v>9</v>
      </c>
    </row>
    <row r="19" spans="1:18" ht="12" customHeight="1">
      <c r="A19" s="136">
        <v>5</v>
      </c>
      <c r="B19" s="21"/>
      <c r="C19" s="21"/>
      <c r="D19" s="113"/>
      <c r="E19" s="34"/>
      <c r="F19" s="34"/>
      <c r="G19" s="36"/>
      <c r="H19" s="111"/>
      <c r="I19" s="111"/>
      <c r="J19" s="111"/>
      <c r="K19" s="463">
        <f t="shared" ref="K19:K24" si="2">(IF(R19&gt;11, (P19*H19),0)+IF(R19&lt;12, (P19*(I19+J19)),0))</f>
        <v>0</v>
      </c>
      <c r="L19" s="574">
        <f>'COST SHARE YR 1'!K19</f>
        <v>0</v>
      </c>
      <c r="M19" s="24"/>
      <c r="N19" s="15" t="s">
        <v>19</v>
      </c>
      <c r="O19" s="159">
        <f t="shared" si="1"/>
        <v>0</v>
      </c>
      <c r="P19" s="65">
        <f t="shared" si="0"/>
        <v>0</v>
      </c>
      <c r="Q19" s="110"/>
      <c r="R19" s="137">
        <v>9</v>
      </c>
    </row>
    <row r="20" spans="1:18" ht="12" customHeight="1">
      <c r="A20" s="136">
        <v>6</v>
      </c>
      <c r="B20" s="21"/>
      <c r="C20" s="21"/>
      <c r="D20" s="113"/>
      <c r="E20" s="34"/>
      <c r="F20" s="34"/>
      <c r="G20" s="36"/>
      <c r="H20" s="111"/>
      <c r="I20" s="111"/>
      <c r="J20" s="111"/>
      <c r="K20" s="463">
        <f t="shared" si="2"/>
        <v>0</v>
      </c>
      <c r="L20" s="574">
        <f>'COST SHARE YR 1'!K20</f>
        <v>0</v>
      </c>
      <c r="M20" s="24"/>
      <c r="N20" s="15" t="s">
        <v>19</v>
      </c>
      <c r="O20" s="159">
        <f t="shared" si="1"/>
        <v>0</v>
      </c>
      <c r="P20" s="65">
        <f t="shared" si="0"/>
        <v>0</v>
      </c>
      <c r="Q20" s="110"/>
      <c r="R20" s="137">
        <v>9</v>
      </c>
    </row>
    <row r="21" spans="1:18" ht="12" customHeight="1">
      <c r="A21" s="136">
        <v>7</v>
      </c>
      <c r="B21" s="21"/>
      <c r="C21" s="21"/>
      <c r="D21" s="113"/>
      <c r="E21" s="34"/>
      <c r="F21" s="34"/>
      <c r="G21" s="36"/>
      <c r="H21" s="111"/>
      <c r="I21" s="111"/>
      <c r="J21" s="111"/>
      <c r="K21" s="463">
        <f t="shared" si="2"/>
        <v>0</v>
      </c>
      <c r="L21" s="574">
        <f>'COST SHARE YR 1'!K21</f>
        <v>0</v>
      </c>
      <c r="M21" s="24"/>
      <c r="N21" s="15" t="s">
        <v>19</v>
      </c>
      <c r="O21" s="159">
        <f t="shared" si="1"/>
        <v>0</v>
      </c>
      <c r="P21" s="65">
        <f t="shared" si="0"/>
        <v>0</v>
      </c>
      <c r="Q21" s="110"/>
      <c r="R21" s="137">
        <v>9</v>
      </c>
    </row>
    <row r="22" spans="1:18" ht="12" customHeight="1">
      <c r="A22" s="136">
        <v>8</v>
      </c>
      <c r="B22" s="21"/>
      <c r="C22" s="21"/>
      <c r="D22" s="113"/>
      <c r="E22" s="34"/>
      <c r="F22" s="34"/>
      <c r="G22" s="36"/>
      <c r="H22" s="111"/>
      <c r="I22" s="111"/>
      <c r="J22" s="111"/>
      <c r="K22" s="463">
        <f t="shared" si="2"/>
        <v>0</v>
      </c>
      <c r="L22" s="574">
        <f>'COST SHARE YR 1'!K22</f>
        <v>0</v>
      </c>
      <c r="M22" s="24"/>
      <c r="N22" s="15" t="s">
        <v>19</v>
      </c>
      <c r="O22" s="159">
        <f t="shared" si="1"/>
        <v>0</v>
      </c>
      <c r="P22" s="65">
        <f t="shared" si="0"/>
        <v>0</v>
      </c>
      <c r="Q22" s="110"/>
      <c r="R22" s="137">
        <v>9</v>
      </c>
    </row>
    <row r="23" spans="1:18" ht="12" customHeight="1">
      <c r="A23" s="136">
        <v>9</v>
      </c>
      <c r="B23" s="21"/>
      <c r="C23" s="21"/>
      <c r="D23" s="113"/>
      <c r="E23" s="34"/>
      <c r="F23" s="34"/>
      <c r="G23" s="36"/>
      <c r="H23" s="111"/>
      <c r="I23" s="111"/>
      <c r="J23" s="111"/>
      <c r="K23" s="463">
        <f t="shared" si="2"/>
        <v>0</v>
      </c>
      <c r="L23" s="574">
        <f>'COST SHARE YR 1'!K23</f>
        <v>0</v>
      </c>
      <c r="M23" s="24"/>
      <c r="N23" s="15" t="s">
        <v>19</v>
      </c>
      <c r="O23" s="159">
        <f t="shared" si="1"/>
        <v>0</v>
      </c>
      <c r="P23" s="65">
        <f t="shared" si="0"/>
        <v>0</v>
      </c>
      <c r="Q23" s="110"/>
      <c r="R23" s="137">
        <v>9</v>
      </c>
    </row>
    <row r="24" spans="1:18" ht="12" customHeight="1">
      <c r="A24" s="136">
        <v>10</v>
      </c>
      <c r="B24" s="21"/>
      <c r="C24" s="21"/>
      <c r="D24" s="113"/>
      <c r="E24" s="34"/>
      <c r="F24" s="34"/>
      <c r="G24" s="36"/>
      <c r="H24" s="111"/>
      <c r="I24" s="111"/>
      <c r="J24" s="111"/>
      <c r="K24" s="463">
        <f t="shared" si="2"/>
        <v>0</v>
      </c>
      <c r="L24" s="574">
        <f>'COST SHARE YR 1'!K24</f>
        <v>0</v>
      </c>
      <c r="M24" s="24"/>
      <c r="N24" s="15" t="s">
        <v>19</v>
      </c>
      <c r="O24" s="159">
        <f t="shared" si="1"/>
        <v>0</v>
      </c>
      <c r="P24" s="65">
        <f t="shared" si="0"/>
        <v>0</v>
      </c>
      <c r="Q24" s="110"/>
      <c r="R24" s="137"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463">
        <f>((H25)*P25)</f>
        <v>0</v>
      </c>
      <c r="L25" s="574">
        <f>'COST SHARE YR 1'!K25</f>
        <v>0</v>
      </c>
      <c r="M25" s="24"/>
      <c r="O25" s="159" t="str">
        <f t="shared" si="1"/>
        <v>Postdoc</v>
      </c>
      <c r="P25" s="65">
        <f t="shared" ref="P25:P32" si="3">Q25/12</f>
        <v>0</v>
      </c>
      <c r="Q25" s="110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463">
        <f>((H26)*P26)</f>
        <v>0</v>
      </c>
      <c r="L26" s="574">
        <f>'COST SHARE YR 1'!K26</f>
        <v>0</v>
      </c>
      <c r="M26" s="24"/>
      <c r="O26" s="159" t="str">
        <f t="shared" si="1"/>
        <v>Postdoc</v>
      </c>
      <c r="P26" s="65">
        <f t="shared" si="3"/>
        <v>0</v>
      </c>
      <c r="Q26" s="110"/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63">
        <f>((H27)*P27)</f>
        <v>0</v>
      </c>
      <c r="L27" s="574">
        <f>'COST SHARE YR 1'!K27</f>
        <v>0</v>
      </c>
      <c r="M27" s="24"/>
      <c r="O27" s="159" t="str">
        <f t="shared" si="1"/>
        <v>Postdoc</v>
      </c>
      <c r="P27" s="65">
        <f>Q27/12</f>
        <v>0</v>
      </c>
      <c r="Q27" s="110"/>
      <c r="R27" s="138"/>
    </row>
    <row r="28" spans="1:18" ht="12" customHeight="1" thickBot="1">
      <c r="A28" s="136"/>
      <c r="B28" s="21"/>
      <c r="C28" s="21"/>
      <c r="D28" s="254" t="s">
        <v>267</v>
      </c>
      <c r="E28" s="34"/>
      <c r="F28" s="34"/>
      <c r="G28" s="26"/>
      <c r="H28" s="237"/>
      <c r="I28" s="238"/>
      <c r="J28" s="238"/>
      <c r="K28" s="464">
        <f>((H28)*P28)</f>
        <v>0</v>
      </c>
      <c r="L28" s="622">
        <f>'COST SHARE YR 1'!K28</f>
        <v>0</v>
      </c>
      <c r="M28" s="24"/>
      <c r="O28" s="159" t="str">
        <f t="shared" si="1"/>
        <v>Postdoc</v>
      </c>
      <c r="P28" s="65">
        <f>Q28/12</f>
        <v>0</v>
      </c>
      <c r="Q28" s="110"/>
      <c r="R28" s="138"/>
    </row>
    <row r="29" spans="1:18" ht="12" customHeight="1" thickBot="1">
      <c r="A29" s="186"/>
      <c r="B29" s="39"/>
      <c r="C29" s="39"/>
      <c r="D29" s="302" t="s">
        <v>233</v>
      </c>
      <c r="E29" s="577"/>
      <c r="F29" s="578"/>
      <c r="G29" s="37"/>
      <c r="H29" s="244">
        <f>SUM(H15:H28)</f>
        <v>0</v>
      </c>
      <c r="I29" s="245">
        <f>SUM(I15:I28)</f>
        <v>0</v>
      </c>
      <c r="J29" s="245">
        <f>SUM(J15:J28)</f>
        <v>0</v>
      </c>
      <c r="K29" s="465">
        <f>SUM(K15:K28)</f>
        <v>0</v>
      </c>
      <c r="L29" s="498">
        <f>'COST SHARE YR 1'!K29</f>
        <v>0</v>
      </c>
      <c r="M29" s="24"/>
      <c r="O29" s="124" t="s">
        <v>6</v>
      </c>
      <c r="P29" s="65">
        <f t="shared" si="3"/>
        <v>0</v>
      </c>
      <c r="Q29" s="110"/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6"/>
      <c r="K30" s="27"/>
      <c r="L30" s="546"/>
      <c r="M30" s="24"/>
      <c r="O30" s="124" t="s">
        <v>6</v>
      </c>
      <c r="P30" s="65">
        <f t="shared" si="3"/>
        <v>0</v>
      </c>
      <c r="Q30" s="110"/>
      <c r="R30" s="138"/>
    </row>
    <row r="31" spans="1:18" ht="12" customHeight="1" thickBot="1">
      <c r="A31" s="267" t="s">
        <v>61</v>
      </c>
      <c r="B31" s="261" t="s">
        <v>243</v>
      </c>
      <c r="C31" s="262"/>
      <c r="D31" s="263"/>
      <c r="E31" s="263"/>
      <c r="F31" s="263"/>
      <c r="G31" s="263"/>
      <c r="H31" s="247"/>
      <c r="I31" s="247"/>
      <c r="J31" s="247"/>
      <c r="K31" s="247"/>
      <c r="L31" s="481"/>
      <c r="M31" s="24"/>
      <c r="O31" s="124" t="s">
        <v>237</v>
      </c>
      <c r="P31" s="65">
        <f t="shared" si="3"/>
        <v>0</v>
      </c>
      <c r="Q31" s="110"/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466">
        <f>(P29*H32)*B32</f>
        <v>0</v>
      </c>
      <c r="L32" s="623">
        <f>'COST SHARE YR 1'!K32</f>
        <v>0</v>
      </c>
      <c r="M32" s="24"/>
      <c r="O32" s="124" t="s">
        <v>16</v>
      </c>
      <c r="P32" s="65">
        <f t="shared" si="3"/>
        <v>0</v>
      </c>
      <c r="Q32" s="110"/>
      <c r="R32" s="138"/>
    </row>
    <row r="33" spans="1:18" ht="12" customHeigh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463">
        <f>(P30*H33)*B33</f>
        <v>0</v>
      </c>
      <c r="L33" s="623">
        <f>'COST SHARE YR 1'!K33</f>
        <v>0</v>
      </c>
      <c r="M33" s="24"/>
      <c r="R33" s="138"/>
    </row>
    <row r="34" spans="1:18" ht="12" customHeight="1">
      <c r="A34" s="136">
        <v>3</v>
      </c>
      <c r="B34" s="553"/>
      <c r="C34" s="21"/>
      <c r="D34" s="34" t="s">
        <v>239</v>
      </c>
      <c r="E34" s="34"/>
      <c r="F34" s="190">
        <f>Q31/12</f>
        <v>0</v>
      </c>
      <c r="G34" s="141" t="s">
        <v>10</v>
      </c>
      <c r="H34" s="111"/>
      <c r="I34" s="208"/>
      <c r="J34" s="208"/>
      <c r="K34" s="463">
        <f>B34*F34*H34</f>
        <v>0</v>
      </c>
      <c r="L34" s="623">
        <f>'COST SHARE YR 1'!K34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463">
        <f>B35*(Rates!B19*Rates!B20)*H35</f>
        <v>0</v>
      </c>
      <c r="L35" s="623">
        <f>'COST SHARE YR 1'!K35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463">
        <f>B36*(Rates!B19*Rates!B20)*H36</f>
        <v>0</v>
      </c>
      <c r="L36" s="623">
        <f>'COST SHARE YR 1'!K36</f>
        <v>0</v>
      </c>
      <c r="M36" s="24"/>
      <c r="N36" s="15" t="s">
        <v>18</v>
      </c>
      <c r="O36" s="159">
        <f>D11</f>
        <v>0</v>
      </c>
      <c r="P36" s="63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556"/>
      <c r="D37" s="26" t="s">
        <v>240</v>
      </c>
      <c r="E37" s="26"/>
      <c r="F37" s="26"/>
      <c r="G37" s="26"/>
      <c r="H37" s="111"/>
      <c r="I37" s="142" t="s">
        <v>17</v>
      </c>
      <c r="J37" s="142"/>
      <c r="K37" s="467">
        <f>Q32/12*B37*H37</f>
        <v>0</v>
      </c>
      <c r="L37" s="624">
        <f>'COST SHARE YR 1'!K37</f>
        <v>0</v>
      </c>
      <c r="M37" s="24"/>
      <c r="N37" s="15" t="s">
        <v>19</v>
      </c>
      <c r="O37" s="159">
        <f t="shared" ref="O37:O45" si="4">D16</f>
        <v>0</v>
      </c>
      <c r="P37" s="63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80" t="s">
        <v>74</v>
      </c>
      <c r="E38" s="577"/>
      <c r="F38" s="578"/>
      <c r="G38" s="34"/>
      <c r="H38" s="144"/>
      <c r="I38" s="145"/>
      <c r="J38" s="21"/>
      <c r="K38" s="468">
        <f>SUM(K29:K37)</f>
        <v>0</v>
      </c>
      <c r="L38" s="625">
        <f>'COST SHARE YR 1'!K38</f>
        <v>0</v>
      </c>
      <c r="M38" s="547"/>
      <c r="N38" s="15" t="s">
        <v>19</v>
      </c>
      <c r="O38" s="159">
        <f t="shared" si="4"/>
        <v>0</v>
      </c>
      <c r="P38" s="63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467">
        <f>P56</f>
        <v>0</v>
      </c>
      <c r="L39" s="626">
        <f>'COST SHARE YR 1'!K39</f>
        <v>0</v>
      </c>
      <c r="M39" s="24"/>
      <c r="N39" s="15" t="s">
        <v>19</v>
      </c>
      <c r="O39" s="159">
        <f t="shared" si="4"/>
        <v>0</v>
      </c>
      <c r="P39" s="63">
        <f>IF(R18&gt;11, (H18*Rates!B10+P18*H18*Rates!B4), ((I18*P18)*Rates!B4)+(I18*Rates!B9)+((J18*P18)*Rates!B4))</f>
        <v>0</v>
      </c>
      <c r="R39" s="143"/>
    </row>
    <row r="40" spans="1:18" ht="12" customHeight="1" thickBot="1">
      <c r="D40" s="583" t="s">
        <v>77</v>
      </c>
      <c r="E40" s="584"/>
      <c r="F40" s="585"/>
      <c r="G40" s="585"/>
      <c r="H40" s="588"/>
      <c r="I40" s="589"/>
      <c r="J40" s="21"/>
      <c r="K40" s="468">
        <f>SUM(K38:K39)</f>
        <v>0</v>
      </c>
      <c r="L40" s="627">
        <f>'COST SHARE YR 1'!K40</f>
        <v>0</v>
      </c>
      <c r="M40" s="547"/>
      <c r="N40" s="15" t="s">
        <v>19</v>
      </c>
      <c r="O40" s="159">
        <f t="shared" si="4"/>
        <v>0</v>
      </c>
      <c r="P40" s="63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1" t="s">
        <v>78</v>
      </c>
      <c r="B41" s="272" t="s">
        <v>79</v>
      </c>
      <c r="C41" s="272"/>
      <c r="D41" s="582"/>
      <c r="E41" s="582"/>
      <c r="F41" s="582"/>
      <c r="G41" s="582"/>
      <c r="H41" s="590"/>
      <c r="I41" s="591"/>
      <c r="J41" s="548"/>
      <c r="K41" s="587"/>
      <c r="L41" s="545"/>
      <c r="M41" s="24"/>
      <c r="N41" s="15" t="s">
        <v>19</v>
      </c>
      <c r="O41" s="159">
        <f t="shared" si="4"/>
        <v>0</v>
      </c>
      <c r="P41" s="63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469"/>
      <c r="L42" s="140"/>
      <c r="M42" s="24"/>
      <c r="N42" s="15" t="s">
        <v>19</v>
      </c>
      <c r="O42" s="159">
        <f t="shared" si="4"/>
        <v>0</v>
      </c>
      <c r="P42" s="63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469"/>
      <c r="L43" s="140"/>
      <c r="M43" s="24"/>
      <c r="N43" s="15" t="s">
        <v>19</v>
      </c>
      <c r="O43" s="159">
        <f t="shared" si="4"/>
        <v>0</v>
      </c>
      <c r="P43" s="63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469"/>
      <c r="L44" s="140"/>
      <c r="M44" s="24"/>
      <c r="N44" s="15" t="s">
        <v>19</v>
      </c>
      <c r="O44" s="159">
        <f t="shared" si="4"/>
        <v>0</v>
      </c>
      <c r="P44" s="63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469"/>
      <c r="L45" s="140"/>
      <c r="M45" s="24"/>
      <c r="N45" s="15" t="s">
        <v>19</v>
      </c>
      <c r="O45" s="159">
        <f t="shared" si="4"/>
        <v>0</v>
      </c>
      <c r="P45" s="63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469"/>
      <c r="L46" s="483"/>
      <c r="M46" s="24"/>
      <c r="O46" s="159" t="str">
        <f>O25</f>
        <v>Postdoc</v>
      </c>
      <c r="P46" s="63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70">
        <f>G43+G44+G45+G46</f>
        <v>0</v>
      </c>
      <c r="L47" s="498">
        <f>'COST SHARE YR 1'!K47</f>
        <v>0</v>
      </c>
      <c r="M47" s="24"/>
      <c r="O47" s="159" t="str">
        <f>O26</f>
        <v>Postdoc</v>
      </c>
      <c r="P47" s="63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471"/>
      <c r="L48" s="628">
        <f>'COST SHARE YR 1'!K48</f>
        <v>0</v>
      </c>
      <c r="M48" s="24"/>
      <c r="O48" s="159" t="str">
        <f>O27</f>
        <v>Postdoc</v>
      </c>
      <c r="P48" s="63">
        <f>(P27*H27)*Rates!B4+(H27*Rates!B10)</f>
        <v>0</v>
      </c>
    </row>
    <row r="49" spans="1:21" ht="12" customHeight="1" thickBot="1">
      <c r="D49" s="26"/>
      <c r="E49" s="26"/>
      <c r="F49" s="36" t="s">
        <v>84</v>
      </c>
      <c r="G49" s="36"/>
      <c r="H49" s="19"/>
      <c r="I49" s="19"/>
      <c r="J49" s="19"/>
      <c r="K49" s="471"/>
      <c r="L49" s="624">
        <f>'COST SHARE YR 1'!K49</f>
        <v>0</v>
      </c>
      <c r="M49" s="24"/>
      <c r="O49" s="159" t="str">
        <f>O28</f>
        <v>Postdoc</v>
      </c>
      <c r="P49" s="63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472"/>
      <c r="L50" s="550"/>
      <c r="M50" s="24"/>
      <c r="O50" s="124" t="s">
        <v>6</v>
      </c>
      <c r="P50" s="63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0"/>
      <c r="G51" s="36"/>
      <c r="H51" s="10"/>
      <c r="I51" s="19"/>
      <c r="J51" s="19"/>
      <c r="K51" s="470">
        <f>SUM(K48:K49)</f>
        <v>0</v>
      </c>
      <c r="L51" s="498">
        <f>'COST SHARE YR 1'!K51</f>
        <v>0</v>
      </c>
      <c r="M51" s="24"/>
      <c r="O51" s="124" t="s">
        <v>6</v>
      </c>
      <c r="P51" s="63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592"/>
      <c r="E52" s="257"/>
      <c r="F52" s="17"/>
      <c r="G52" s="17"/>
      <c r="H52" s="17"/>
      <c r="I52" s="17"/>
      <c r="J52" s="17"/>
      <c r="K52" s="469"/>
      <c r="L52" s="485"/>
      <c r="M52" s="24"/>
      <c r="O52" s="124" t="s">
        <v>237</v>
      </c>
      <c r="P52" s="63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471"/>
      <c r="L53" s="574">
        <f>'COST SHARE YR 1'!K53</f>
        <v>0</v>
      </c>
      <c r="M53" s="24"/>
      <c r="O53" s="124" t="s">
        <v>244</v>
      </c>
      <c r="P53" s="6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471"/>
      <c r="L54" s="574">
        <f>'COST SHARE YR 1'!K54</f>
        <v>0</v>
      </c>
      <c r="M54" s="24"/>
      <c r="O54" s="124" t="s">
        <v>241</v>
      </c>
      <c r="P54" s="6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471"/>
      <c r="L55" s="574">
        <f>'COST SHARE YR 1'!K55</f>
        <v>0</v>
      </c>
      <c r="M55" s="24"/>
      <c r="O55" s="15" t="s">
        <v>16</v>
      </c>
      <c r="P55" s="23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473"/>
      <c r="L56" s="622">
        <f>'COST SHARE YR 1'!K56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470">
        <f>SUM(K53:K56)</f>
        <v>0</v>
      </c>
      <c r="L57" s="498">
        <f>'COST SHARE YR 1'!K57</f>
        <v>0</v>
      </c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7"/>
      <c r="F58" s="37"/>
      <c r="G58" s="37"/>
      <c r="H58" s="39"/>
      <c r="I58" s="40"/>
      <c r="J58" s="39"/>
      <c r="K58" s="469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471"/>
      <c r="L59" s="574">
        <f>'COST SHARE YR 1'!K59</f>
        <v>0</v>
      </c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471"/>
      <c r="L60" s="574">
        <f>'COST SHARE YR 1'!K60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471"/>
      <c r="L61" s="574">
        <f>'COST SHARE YR 1'!K61</f>
        <v>0</v>
      </c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471"/>
      <c r="L62" s="574">
        <f>'COST SHARE YR 1'!K62</f>
        <v>0</v>
      </c>
      <c r="M62" s="24"/>
      <c r="N62" s="433">
        <v>62</v>
      </c>
      <c r="O62" s="431" t="s">
        <v>224</v>
      </c>
      <c r="P62" s="252"/>
      <c r="Q62" s="252"/>
      <c r="R62" s="252"/>
      <c r="S62" s="252"/>
      <c r="T62" s="186"/>
      <c r="U62" s="320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474">
        <f>U67</f>
        <v>0</v>
      </c>
      <c r="L63" s="574">
        <f>'COST SHARE YR 1'!K63</f>
        <v>0</v>
      </c>
      <c r="M63" s="24"/>
      <c r="N63" s="433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474">
        <f>U68</f>
        <v>0</v>
      </c>
      <c r="L64" s="574">
        <f>'COST SHARE YR 1'!K64</f>
        <v>0</v>
      </c>
      <c r="M64" s="24"/>
      <c r="N64" s="433">
        <v>64</v>
      </c>
      <c r="O64" s="432" t="s">
        <v>271</v>
      </c>
      <c r="P64" s="173">
        <v>0</v>
      </c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475">
        <f>K63+K64</f>
        <v>0</v>
      </c>
      <c r="L65" s="574">
        <f>'COST SHARE YR 1'!K65</f>
        <v>0</v>
      </c>
      <c r="M65" s="24"/>
      <c r="N65" s="433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19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471"/>
      <c r="L66" s="574">
        <f>'COST SHARE YR 1'!K66</f>
        <v>0</v>
      </c>
      <c r="M66" s="24"/>
      <c r="N66" s="433">
        <v>66</v>
      </c>
      <c r="P66" s="18"/>
      <c r="Q66" s="18"/>
      <c r="R66" s="18"/>
      <c r="S66" s="18"/>
      <c r="T66" s="18"/>
      <c r="U66" s="253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463">
        <f>IF(H34&gt;0,Rates!C12*B34,0)+IF(I34&gt;0,Rates!B12*'YR 1'!B34,0)+IF('YR 1'!J34&gt;0,Rates!D12*'YR 1'!B34,0)</f>
        <v>0</v>
      </c>
      <c r="L67" s="574">
        <f>'COST SHARE YR 1'!K67</f>
        <v>0</v>
      </c>
      <c r="M67" s="24"/>
      <c r="N67" s="433">
        <v>67</v>
      </c>
      <c r="O67" s="431" t="s">
        <v>218</v>
      </c>
      <c r="P67" s="251">
        <f>IF(P65&lt;25000,P65,25000)</f>
        <v>0</v>
      </c>
      <c r="Q67" s="251">
        <f t="shared" ref="Q67:T67" si="6">IF(Q65&lt;25000,Q65, 25000)</f>
        <v>0</v>
      </c>
      <c r="R67" s="251">
        <f t="shared" si="6"/>
        <v>0</v>
      </c>
      <c r="S67" s="251">
        <f t="shared" si="6"/>
        <v>0</v>
      </c>
      <c r="T67" s="251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76">
        <f>SUM(K59+K60+K61+K62+K63+K64+K66+K67)</f>
        <v>0</v>
      </c>
      <c r="L68" s="622">
        <f>'COST SHARE YR 1'!K68</f>
        <v>0</v>
      </c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70">
        <f>SUM(K68+K57+K51+K47+K40)</f>
        <v>0</v>
      </c>
      <c r="L69" s="498">
        <f>'COST SHARE YR 1'!K69</f>
        <v>0</v>
      </c>
      <c r="M69" s="24"/>
      <c r="P69" s="250">
        <f>SUM(P67:P68)</f>
        <v>0</v>
      </c>
      <c r="Q69" s="250">
        <f t="shared" ref="Q69:T69" si="8">SUM(Q67:Q68)</f>
        <v>0</v>
      </c>
      <c r="R69" s="250">
        <f t="shared" si="8"/>
        <v>0</v>
      </c>
      <c r="S69" s="250">
        <f t="shared" si="8"/>
        <v>0</v>
      </c>
      <c r="T69" s="250">
        <f t="shared" si="8"/>
        <v>0</v>
      </c>
      <c r="U69" s="250">
        <f>SUM(U67:U68)</f>
        <v>0</v>
      </c>
    </row>
    <row r="70" spans="1:21" ht="12" customHeigh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472"/>
      <c r="L70" s="485"/>
      <c r="M70" s="24"/>
    </row>
    <row r="71" spans="1:21" ht="12" customHeight="1">
      <c r="D71" s="160">
        <f>Rates!B22</f>
        <v>0.49</v>
      </c>
      <c r="E71" s="17"/>
      <c r="F71" s="66">
        <f>IF(M71=1,K69-K47-K67-K64, K69-K47-K57-K67-K64)</f>
        <v>0</v>
      </c>
      <c r="G71" s="25"/>
      <c r="J71" s="15"/>
      <c r="K71" s="463">
        <f>F71*Rates!B22</f>
        <v>0</v>
      </c>
      <c r="L71" s="574">
        <f>'COST SHARE YR 1'!K71</f>
        <v>0</v>
      </c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463">
        <f>K71</f>
        <v>0</v>
      </c>
      <c r="L72" s="574">
        <f>'COST SHARE YR 1'!K72</f>
        <v>0</v>
      </c>
      <c r="M72" s="24"/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145"/>
      <c r="J73" s="21"/>
      <c r="K73" s="475">
        <f>K69+K72</f>
        <v>0</v>
      </c>
      <c r="L73" s="574">
        <f>'COST SHARE YR 1'!K73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563"/>
      <c r="J74" s="604"/>
      <c r="K74" s="629">
        <f>L74</f>
        <v>0</v>
      </c>
      <c r="L74" s="574">
        <f>'COST SHARE YR 1'!K75</f>
        <v>0</v>
      </c>
      <c r="M74" s="24"/>
      <c r="O74" s="664" t="s">
        <v>157</v>
      </c>
      <c r="P74" s="664"/>
    </row>
    <row r="75" spans="1:21" ht="12" customHeight="1" thickBot="1">
      <c r="A75" s="271" t="s">
        <v>107</v>
      </c>
      <c r="B75" s="272" t="s">
        <v>108</v>
      </c>
      <c r="C75" s="272"/>
      <c r="D75" s="277"/>
      <c r="E75" s="549"/>
      <c r="F75" s="257"/>
      <c r="G75" s="19"/>
      <c r="H75" s="10"/>
      <c r="I75" s="13"/>
      <c r="J75" s="10"/>
      <c r="K75" s="249">
        <f>K73+K74</f>
        <v>0</v>
      </c>
      <c r="L75" s="24"/>
      <c r="M75" s="24"/>
      <c r="O75" s="196" t="s">
        <v>154</v>
      </c>
      <c r="P75" s="197"/>
    </row>
    <row r="76" spans="1:21" ht="12" customHeight="1">
      <c r="A76" s="15"/>
      <c r="K76" s="15"/>
      <c r="O76" s="196" t="s">
        <v>158</v>
      </c>
      <c r="P76" s="198">
        <f>U64</f>
        <v>0</v>
      </c>
    </row>
    <row r="77" spans="1:21" ht="12" customHeight="1" thickBot="1">
      <c r="A77" s="15"/>
      <c r="K77" s="15"/>
      <c r="O77" s="196" t="s">
        <v>215</v>
      </c>
      <c r="P77" s="198">
        <f>P75+P76</f>
        <v>0</v>
      </c>
    </row>
    <row r="78" spans="1:21" ht="12" customHeight="1" thickBot="1">
      <c r="A78" s="15"/>
      <c r="G78" s="650" t="s">
        <v>150</v>
      </c>
      <c r="H78" s="651"/>
      <c r="I78" s="651"/>
      <c r="J78" s="652"/>
      <c r="K78" s="195">
        <f>SUM(K69-U64)</f>
        <v>0</v>
      </c>
      <c r="O78" s="199" t="s">
        <v>216</v>
      </c>
      <c r="P78" s="200">
        <f>P77-K47-K67-K64-K57</f>
        <v>0</v>
      </c>
    </row>
    <row r="79" spans="1:21" ht="12" customHeight="1">
      <c r="A79" s="15"/>
      <c r="J79" s="152" t="s">
        <v>141</v>
      </c>
      <c r="K79" s="15"/>
      <c r="O79" s="196" t="s">
        <v>155</v>
      </c>
      <c r="P79" s="198">
        <f>P78*0.49</f>
        <v>0</v>
      </c>
    </row>
    <row r="80" spans="1:21" ht="12" customHeight="1">
      <c r="A80" s="15"/>
      <c r="K80" s="15"/>
      <c r="O80" s="196" t="s">
        <v>156</v>
      </c>
      <c r="P80" s="198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lgorithmName="SHA-512" hashValue="mCNMH2xlq/Oemc32L30dyGDpTRwD44uZ/vGPend/22xNL2jxWMYi6LllS/hXugwme69Br/GzRj772tdisVzSsw==" saltValue="WlkYy6ZQsiS8/k1A6zzWXQ==" spinCount="100000" sheet="1" autoFilter="0"/>
  <mergeCells count="12">
    <mergeCell ref="S9:Z9"/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  <mergeCell ref="O8:Q8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EDEEF99A-6B97-4D67-984E-5DFB81035B3C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L15:L29 L32:L40 L47:L74 K74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955F-9CC7-4443-8B40-F94C21B5F80D}">
  <sheetPr>
    <pageSetUpPr fitToPage="1"/>
  </sheetPr>
  <dimension ref="A1:AA1207"/>
  <sheetViews>
    <sheetView showGridLines="0" showZeros="0" zoomScale="90" zoomScaleNormal="90" workbookViewId="0">
      <selection activeCell="R20" sqref="R20 P20 H20:J20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8" customWidth="1"/>
    <col min="12" max="12" width="4.54296875" style="15" customWidth="1"/>
    <col min="13" max="13" width="3.54296875" style="15" customWidth="1"/>
    <col min="14" max="14" width="5.179687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27" s="116" customFormat="1" ht="12" customHeight="1">
      <c r="A1" s="662" t="s">
        <v>227</v>
      </c>
      <c r="B1" s="662"/>
      <c r="C1" s="662"/>
      <c r="D1" s="662"/>
      <c r="E1" s="662"/>
      <c r="F1" s="115"/>
      <c r="K1" s="436"/>
      <c r="O1" s="656" t="s">
        <v>12</v>
      </c>
      <c r="P1" s="657"/>
      <c r="Q1" s="658"/>
    </row>
    <row r="2" spans="1:27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  <c r="S2" s="435" t="s">
        <v>207</v>
      </c>
    </row>
    <row r="3" spans="1:27" ht="10.5">
      <c r="A3" s="663"/>
      <c r="B3" s="663"/>
      <c r="C3" s="663"/>
      <c r="D3" s="663"/>
      <c r="E3" s="663"/>
      <c r="G3" s="118" t="s">
        <v>280</v>
      </c>
      <c r="K3" s="15"/>
      <c r="O3" s="665" t="s">
        <v>219</v>
      </c>
      <c r="P3" s="666"/>
      <c r="Q3" s="667"/>
      <c r="S3" s="15" t="s">
        <v>257</v>
      </c>
    </row>
    <row r="4" spans="1:27" ht="12" customHeight="1">
      <c r="A4" s="663"/>
      <c r="B4" s="663"/>
      <c r="C4" s="663"/>
      <c r="D4" s="663"/>
      <c r="E4" s="663"/>
      <c r="G4" s="41"/>
      <c r="K4" s="15"/>
      <c r="O4" s="684" t="s">
        <v>284</v>
      </c>
      <c r="P4" s="685"/>
      <c r="Q4" s="686"/>
      <c r="S4" s="15" t="s">
        <v>287</v>
      </c>
    </row>
    <row r="5" spans="1:27" ht="12" customHeight="1" thickBot="1">
      <c r="K5" s="27"/>
      <c r="O5" s="687" t="s">
        <v>225</v>
      </c>
      <c r="P5" s="688"/>
      <c r="Q5" s="689"/>
      <c r="S5" s="15" t="s">
        <v>258</v>
      </c>
    </row>
    <row r="6" spans="1:27" ht="12" customHeight="1" thickBot="1">
      <c r="G6" s="118" t="s">
        <v>43</v>
      </c>
      <c r="K6" s="15"/>
      <c r="O6" s="682"/>
      <c r="P6" s="683"/>
      <c r="Q6" s="683"/>
      <c r="S6" s="15" t="s">
        <v>223</v>
      </c>
    </row>
    <row r="7" spans="1:27" ht="12" customHeight="1" thickBot="1">
      <c r="A7" s="255" t="s">
        <v>50</v>
      </c>
      <c r="B7" s="256"/>
      <c r="C7" s="256"/>
      <c r="D7" s="257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90"/>
      <c r="P7" s="690"/>
      <c r="Q7" s="691"/>
      <c r="S7" s="15" t="s">
        <v>263</v>
      </c>
    </row>
    <row r="8" spans="1:27" ht="12" customHeigh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523"/>
      <c r="L8" s="42"/>
      <c r="M8" s="42"/>
      <c r="O8" s="177"/>
      <c r="P8" s="178"/>
      <c r="Q8" s="177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  <c r="O9" s="15"/>
      <c r="S9" s="649" t="s">
        <v>286</v>
      </c>
      <c r="T9" s="649"/>
      <c r="U9" s="649"/>
      <c r="V9" s="649"/>
      <c r="W9" s="649"/>
      <c r="X9" s="649"/>
      <c r="Y9" s="649"/>
      <c r="Z9" s="649"/>
    </row>
    <row r="10" spans="1:27" ht="12" customHeight="1" thickBot="1">
      <c r="A10" s="255" t="s">
        <v>51</v>
      </c>
      <c r="B10" s="256"/>
      <c r="C10" s="256"/>
      <c r="D10" s="258"/>
      <c r="E10" s="259"/>
      <c r="F10" s="257"/>
      <c r="G10" s="17"/>
      <c r="H10" s="18"/>
      <c r="I10" s="18"/>
      <c r="J10" s="15" t="s">
        <v>7</v>
      </c>
      <c r="K10" s="524"/>
    </row>
    <row r="11" spans="1:27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524"/>
      <c r="O11" s="692"/>
      <c r="P11" s="693"/>
      <c r="Q11" s="182"/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1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525"/>
      <c r="L12" s="42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526" t="s">
        <v>55</v>
      </c>
      <c r="L13" s="41"/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527"/>
      <c r="L14" s="41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499">
        <f>D11</f>
        <v>0</v>
      </c>
      <c r="E15" s="34"/>
      <c r="F15" s="34"/>
      <c r="G15" s="34"/>
      <c r="H15" s="111"/>
      <c r="I15" s="111"/>
      <c r="J15" s="111"/>
      <c r="K15" s="528">
        <f>(IF(R15&gt;11, (P15*H15),0)+IF(R15&lt;12, (P15*(I15+J15)),0))</f>
        <v>0</v>
      </c>
      <c r="L15" s="24"/>
      <c r="M15" s="24"/>
      <c r="N15" s="15" t="s">
        <v>18</v>
      </c>
      <c r="O15" s="494">
        <f>D11</f>
        <v>0</v>
      </c>
      <c r="P15" s="495">
        <f t="shared" ref="P15:P24" si="0">Q15/R15</f>
        <v>0</v>
      </c>
      <c r="Q15" s="110">
        <f>'YR 1'!Q15</f>
        <v>0</v>
      </c>
      <c r="R15" s="137">
        <f>'YR 1'!R15</f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>
        <f>'YR 1'!D16</f>
        <v>0</v>
      </c>
      <c r="E16" s="34"/>
      <c r="F16" s="34"/>
      <c r="G16" s="34"/>
      <c r="H16" s="111"/>
      <c r="I16" s="187"/>
      <c r="J16" s="111"/>
      <c r="K16" s="528">
        <f>(IF(R16&gt;11, (P16*H16),0)+IF(R16&lt;12, (P16*(I16+J16)),0))</f>
        <v>0</v>
      </c>
      <c r="L16" s="24"/>
      <c r="M16" s="24"/>
      <c r="N16" s="15" t="s">
        <v>19</v>
      </c>
      <c r="O16" s="494">
        <f t="shared" ref="O16:O28" si="1">D16</f>
        <v>0</v>
      </c>
      <c r="P16" s="495">
        <f t="shared" si="0"/>
        <v>0</v>
      </c>
      <c r="Q16" s="110">
        <f>'YR 1'!Q16</f>
        <v>0</v>
      </c>
      <c r="R16" s="137">
        <f>'YR 1'!R16</f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>
        <f>'YR 1'!D17</f>
        <v>0</v>
      </c>
      <c r="E17" s="34"/>
      <c r="F17" s="34"/>
      <c r="G17" s="34"/>
      <c r="H17" s="111"/>
      <c r="I17" s="111"/>
      <c r="J17" s="111"/>
      <c r="K17" s="528">
        <f>(IF(R17&gt;11, (P17*H17),0)+IF(R17&lt;12, (P17*(I17+J17)),0))</f>
        <v>0</v>
      </c>
      <c r="L17" s="24"/>
      <c r="M17" s="24"/>
      <c r="N17" s="15" t="s">
        <v>19</v>
      </c>
      <c r="O17" s="494">
        <f t="shared" si="1"/>
        <v>0</v>
      </c>
      <c r="P17" s="495">
        <f t="shared" si="0"/>
        <v>0</v>
      </c>
      <c r="Q17" s="110">
        <f>'YR 1'!Q17</f>
        <v>0</v>
      </c>
      <c r="R17" s="137">
        <f>'YR 1'!R17</f>
        <v>9</v>
      </c>
    </row>
    <row r="18" spans="1:18" ht="12" customHeight="1">
      <c r="A18" s="136">
        <v>4</v>
      </c>
      <c r="B18" s="21"/>
      <c r="C18" s="21"/>
      <c r="D18" s="113">
        <f>'YR 1'!D18</f>
        <v>0</v>
      </c>
      <c r="E18" s="34"/>
      <c r="F18" s="34"/>
      <c r="G18" s="35"/>
      <c r="H18" s="111"/>
      <c r="I18" s="111"/>
      <c r="J18" s="111"/>
      <c r="K18" s="528">
        <f>(IF(R18&gt;11, (P18*H18),0)+IF(R18&lt;12, (P18*(I18+J18)),0))</f>
        <v>0</v>
      </c>
      <c r="L18" s="24"/>
      <c r="M18" s="24"/>
      <c r="N18" s="15" t="s">
        <v>19</v>
      </c>
      <c r="O18" s="494">
        <f t="shared" si="1"/>
        <v>0</v>
      </c>
      <c r="P18" s="495">
        <f t="shared" si="0"/>
        <v>0</v>
      </c>
      <c r="Q18" s="110">
        <f>'YR 1'!Q18</f>
        <v>0</v>
      </c>
      <c r="R18" s="137">
        <f>'YR 1'!R18</f>
        <v>9</v>
      </c>
    </row>
    <row r="19" spans="1:18" ht="12" customHeight="1">
      <c r="A19" s="136">
        <v>5</v>
      </c>
      <c r="B19" s="21"/>
      <c r="C19" s="21"/>
      <c r="D19" s="113">
        <f>'YR 1'!D19</f>
        <v>0</v>
      </c>
      <c r="E19" s="34"/>
      <c r="F19" s="34"/>
      <c r="G19" s="36"/>
      <c r="H19" s="111"/>
      <c r="I19" s="111"/>
      <c r="J19" s="111"/>
      <c r="K19" s="528">
        <f t="shared" ref="K19:K24" si="2">(IF(R19&gt;11, (P19*H19),0)+IF(R19&lt;12, (P19*(I19+J19)),0))</f>
        <v>0</v>
      </c>
      <c r="L19" s="24"/>
      <c r="M19" s="24"/>
      <c r="N19" s="15" t="s">
        <v>19</v>
      </c>
      <c r="O19" s="494">
        <f t="shared" si="1"/>
        <v>0</v>
      </c>
      <c r="P19" s="495">
        <f t="shared" si="0"/>
        <v>0</v>
      </c>
      <c r="Q19" s="110">
        <f>'YR 1'!Q19</f>
        <v>0</v>
      </c>
      <c r="R19" s="137">
        <f>'YR 1'!R19</f>
        <v>9</v>
      </c>
    </row>
    <row r="20" spans="1:18" ht="12" customHeight="1">
      <c r="A20" s="136">
        <v>6</v>
      </c>
      <c r="B20" s="21"/>
      <c r="C20" s="21"/>
      <c r="D20" s="113">
        <f>'YR 1'!D20</f>
        <v>0</v>
      </c>
      <c r="E20" s="34"/>
      <c r="F20" s="34"/>
      <c r="G20" s="36"/>
      <c r="H20" s="111"/>
      <c r="I20" s="111"/>
      <c r="J20" s="111"/>
      <c r="K20" s="528">
        <f t="shared" si="2"/>
        <v>0</v>
      </c>
      <c r="L20" s="24"/>
      <c r="M20" s="24"/>
      <c r="N20" s="15" t="s">
        <v>19</v>
      </c>
      <c r="O20" s="494">
        <f t="shared" si="1"/>
        <v>0</v>
      </c>
      <c r="P20" s="495">
        <f t="shared" si="0"/>
        <v>0</v>
      </c>
      <c r="Q20" s="110">
        <f>'YR 1'!Q20</f>
        <v>0</v>
      </c>
      <c r="R20" s="137">
        <f>'YR 1'!R20</f>
        <v>9</v>
      </c>
    </row>
    <row r="21" spans="1:18" ht="12" customHeight="1">
      <c r="A21" s="136">
        <v>7</v>
      </c>
      <c r="B21" s="21"/>
      <c r="C21" s="21"/>
      <c r="D21" s="113">
        <f>'YR 1'!D21</f>
        <v>0</v>
      </c>
      <c r="E21" s="34"/>
      <c r="F21" s="34"/>
      <c r="G21" s="36"/>
      <c r="H21" s="111"/>
      <c r="I21" s="111"/>
      <c r="J21" s="111"/>
      <c r="K21" s="528">
        <f t="shared" si="2"/>
        <v>0</v>
      </c>
      <c r="L21" s="24"/>
      <c r="M21" s="24"/>
      <c r="N21" s="15" t="s">
        <v>19</v>
      </c>
      <c r="O21" s="494">
        <f t="shared" si="1"/>
        <v>0</v>
      </c>
      <c r="P21" s="495">
        <f t="shared" si="0"/>
        <v>0</v>
      </c>
      <c r="Q21" s="110">
        <f>'YR 1'!Q21</f>
        <v>0</v>
      </c>
      <c r="R21" s="137">
        <f>'YR 1'!R21</f>
        <v>9</v>
      </c>
    </row>
    <row r="22" spans="1:18" ht="12" customHeight="1">
      <c r="A22" s="136">
        <v>8</v>
      </c>
      <c r="B22" s="21"/>
      <c r="C22" s="21"/>
      <c r="D22" s="113">
        <f>'YR 1'!D22</f>
        <v>0</v>
      </c>
      <c r="E22" s="34"/>
      <c r="F22" s="34"/>
      <c r="G22" s="36"/>
      <c r="H22" s="111"/>
      <c r="I22" s="111"/>
      <c r="J22" s="111"/>
      <c r="K22" s="528">
        <f t="shared" si="2"/>
        <v>0</v>
      </c>
      <c r="L22" s="24"/>
      <c r="M22" s="24"/>
      <c r="N22" s="15" t="s">
        <v>19</v>
      </c>
      <c r="O22" s="494">
        <f t="shared" si="1"/>
        <v>0</v>
      </c>
      <c r="P22" s="495">
        <f t="shared" si="0"/>
        <v>0</v>
      </c>
      <c r="Q22" s="110">
        <f>'YR 1'!Q22</f>
        <v>0</v>
      </c>
      <c r="R22" s="137">
        <f>'YR 1'!R22</f>
        <v>9</v>
      </c>
    </row>
    <row r="23" spans="1:18" ht="12" customHeight="1">
      <c r="A23" s="136">
        <v>9</v>
      </c>
      <c r="B23" s="21"/>
      <c r="C23" s="21"/>
      <c r="D23" s="113">
        <f>'YR 1'!D23</f>
        <v>0</v>
      </c>
      <c r="E23" s="34"/>
      <c r="F23" s="34"/>
      <c r="G23" s="36"/>
      <c r="H23" s="111"/>
      <c r="I23" s="111"/>
      <c r="J23" s="111"/>
      <c r="K23" s="528">
        <f t="shared" si="2"/>
        <v>0</v>
      </c>
      <c r="L23" s="24"/>
      <c r="M23" s="24"/>
      <c r="N23" s="15" t="s">
        <v>19</v>
      </c>
      <c r="O23" s="494">
        <f t="shared" si="1"/>
        <v>0</v>
      </c>
      <c r="P23" s="495">
        <f t="shared" si="0"/>
        <v>0</v>
      </c>
      <c r="Q23" s="110">
        <f>'YR 1'!Q23</f>
        <v>0</v>
      </c>
      <c r="R23" s="137">
        <f>'YR 1'!R23</f>
        <v>9</v>
      </c>
    </row>
    <row r="24" spans="1:18" ht="12" customHeight="1">
      <c r="A24" s="136">
        <v>10</v>
      </c>
      <c r="B24" s="21"/>
      <c r="C24" s="21"/>
      <c r="D24" s="113">
        <f>'YR 1'!D24</f>
        <v>0</v>
      </c>
      <c r="E24" s="34"/>
      <c r="F24" s="34"/>
      <c r="G24" s="36"/>
      <c r="H24" s="111"/>
      <c r="I24" s="111"/>
      <c r="J24" s="111"/>
      <c r="K24" s="528">
        <f t="shared" si="2"/>
        <v>0</v>
      </c>
      <c r="L24" s="24"/>
      <c r="M24" s="24"/>
      <c r="N24" s="15" t="s">
        <v>19</v>
      </c>
      <c r="O24" s="494">
        <f t="shared" si="1"/>
        <v>0</v>
      </c>
      <c r="P24" s="495">
        <f t="shared" si="0"/>
        <v>0</v>
      </c>
      <c r="Q24" s="110">
        <f>'YR 1'!Q24</f>
        <v>0</v>
      </c>
      <c r="R24" s="13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528">
        <f>((H25)*P25)</f>
        <v>0</v>
      </c>
      <c r="L25" s="24"/>
      <c r="M25" s="24"/>
      <c r="O25" s="494" t="str">
        <f t="shared" si="1"/>
        <v>Postdoc</v>
      </c>
      <c r="P25" s="495">
        <f t="shared" ref="P25:P32" si="3">Q25/12</f>
        <v>0</v>
      </c>
      <c r="Q25" s="110">
        <f>'YR 1'!Q25</f>
        <v>0</v>
      </c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528">
        <f>((H26)*P26)</f>
        <v>0</v>
      </c>
      <c r="L26" s="24"/>
      <c r="M26" s="24"/>
      <c r="O26" s="494" t="str">
        <f t="shared" si="1"/>
        <v>Postdoc</v>
      </c>
      <c r="P26" s="495">
        <f t="shared" si="3"/>
        <v>0</v>
      </c>
      <c r="Q26" s="11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528">
        <f>((H27)*P27)</f>
        <v>0</v>
      </c>
      <c r="L27" s="24"/>
      <c r="M27" s="24"/>
      <c r="O27" s="494" t="str">
        <f t="shared" si="1"/>
        <v>Postdoc</v>
      </c>
      <c r="P27" s="495">
        <f>Q27/12</f>
        <v>0</v>
      </c>
      <c r="Q27" s="110">
        <f>'YR 1'!Q27</f>
        <v>0</v>
      </c>
      <c r="R27" s="138"/>
    </row>
    <row r="28" spans="1:18" ht="12" customHeight="1" thickBot="1">
      <c r="A28" s="136"/>
      <c r="B28" s="21"/>
      <c r="C28" s="21"/>
      <c r="D28" s="254" t="s">
        <v>267</v>
      </c>
      <c r="E28" s="34"/>
      <c r="F28" s="34"/>
      <c r="G28" s="26"/>
      <c r="H28" s="237"/>
      <c r="I28" s="238"/>
      <c r="J28" s="238"/>
      <c r="K28" s="529">
        <f>((H28)*P28)</f>
        <v>0</v>
      </c>
      <c r="L28" s="24"/>
      <c r="M28" s="24"/>
      <c r="O28" s="494" t="str">
        <f t="shared" si="1"/>
        <v>Postdoc</v>
      </c>
      <c r="P28" s="495">
        <f>Q28/12</f>
        <v>0</v>
      </c>
      <c r="Q28" s="110">
        <f>'YR 1'!Q28</f>
        <v>0</v>
      </c>
      <c r="R28" s="138"/>
    </row>
    <row r="29" spans="1:18" ht="12" customHeight="1" thickBot="1">
      <c r="A29" s="186"/>
      <c r="B29" s="39"/>
      <c r="C29" s="39"/>
      <c r="D29" s="509" t="s">
        <v>233</v>
      </c>
      <c r="E29" s="593"/>
      <c r="F29" s="594"/>
      <c r="G29" s="37"/>
      <c r="H29" s="519">
        <f>SUM(H15:H28)</f>
        <v>0</v>
      </c>
      <c r="I29" s="520">
        <f>SUM(I15:I28)</f>
        <v>0</v>
      </c>
      <c r="J29" s="520">
        <f>SUM(J15:J28)</f>
        <v>0</v>
      </c>
      <c r="K29" s="544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1'!Q29</f>
        <v>0</v>
      </c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6"/>
      <c r="K30" s="27"/>
      <c r="L30" s="24"/>
      <c r="M30" s="24"/>
      <c r="O30" s="124" t="s">
        <v>6</v>
      </c>
      <c r="P30" s="495">
        <f t="shared" si="3"/>
        <v>0</v>
      </c>
      <c r="Q30" s="110">
        <f>'YR 1'!Q30</f>
        <v>0</v>
      </c>
      <c r="R30" s="138"/>
    </row>
    <row r="31" spans="1:18" ht="12" customHeight="1" thickBot="1">
      <c r="A31" s="267" t="s">
        <v>61</v>
      </c>
      <c r="B31" s="261" t="s">
        <v>243</v>
      </c>
      <c r="C31" s="262"/>
      <c r="D31" s="263"/>
      <c r="E31" s="263"/>
      <c r="F31" s="263"/>
      <c r="G31" s="263"/>
      <c r="H31" s="247"/>
      <c r="I31" s="247"/>
      <c r="J31" s="247"/>
      <c r="K31" s="543"/>
      <c r="L31" s="24"/>
      <c r="M31" s="24"/>
      <c r="O31" s="124" t="s">
        <v>237</v>
      </c>
      <c r="P31" s="495">
        <f t="shared" si="3"/>
        <v>0</v>
      </c>
      <c r="Q31" s="11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30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1'!Q32</f>
        <v>0</v>
      </c>
      <c r="R32" s="138"/>
    </row>
    <row r="33" spans="1:18" ht="12" customHeigh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28">
        <f>(P30*H33)*B33</f>
        <v>0</v>
      </c>
      <c r="L33" s="24"/>
      <c r="M33" s="24"/>
      <c r="R33" s="138"/>
    </row>
    <row r="34" spans="1:18" ht="12" customHeight="1">
      <c r="A34" s="136">
        <v>3</v>
      </c>
      <c r="B34" s="553"/>
      <c r="C34" s="21"/>
      <c r="D34" s="34" t="s">
        <v>239</v>
      </c>
      <c r="E34" s="34"/>
      <c r="F34" s="521">
        <f>Q31/12</f>
        <v>0</v>
      </c>
      <c r="G34" s="141" t="s">
        <v>10</v>
      </c>
      <c r="H34" s="111"/>
      <c r="I34" s="208"/>
      <c r="J34" s="208"/>
      <c r="K34" s="528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528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528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496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188"/>
      <c r="D37" s="26" t="s">
        <v>240</v>
      </c>
      <c r="E37" s="26"/>
      <c r="F37" s="26"/>
      <c r="G37" s="26"/>
      <c r="H37" s="111"/>
      <c r="I37" s="142" t="s">
        <v>17</v>
      </c>
      <c r="J37" s="142"/>
      <c r="K37" s="531">
        <f>Q32/12*B37*H37</f>
        <v>0</v>
      </c>
      <c r="L37" s="24"/>
      <c r="M37" s="24"/>
      <c r="N37" s="15" t="s">
        <v>19</v>
      </c>
      <c r="O37" s="494">
        <f t="shared" ref="O37:O45" si="4">D16</f>
        <v>0</v>
      </c>
      <c r="P37" s="496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95" t="s">
        <v>74</v>
      </c>
      <c r="E38" s="593"/>
      <c r="F38" s="594"/>
      <c r="G38" s="34"/>
      <c r="H38" s="144"/>
      <c r="I38" s="145"/>
      <c r="J38" s="21"/>
      <c r="K38" s="500">
        <f>SUM(K29:K37)</f>
        <v>0</v>
      </c>
      <c r="L38" s="24"/>
      <c r="M38" s="24"/>
      <c r="N38" s="15" t="s">
        <v>19</v>
      </c>
      <c r="O38" s="494">
        <f t="shared" si="4"/>
        <v>0</v>
      </c>
      <c r="P38" s="496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76">
        <f>P56</f>
        <v>0</v>
      </c>
      <c r="L39" s="24"/>
      <c r="M39" s="24"/>
      <c r="N39" s="15" t="s">
        <v>19</v>
      </c>
      <c r="O39" s="494">
        <f t="shared" si="4"/>
        <v>0</v>
      </c>
      <c r="P39" s="496">
        <f>IF(R18&gt;11, (H18*Rates!B10+P18*H18*Rates!B4), ((I18*P18)*Rates!B4)+(I18*Rates!B9)+((J18*P18)*Rates!B4))</f>
        <v>0</v>
      </c>
      <c r="R39" s="143"/>
    </row>
    <row r="40" spans="1:18" ht="12" customHeight="1" thickBot="1">
      <c r="D40" s="597" t="s">
        <v>77</v>
      </c>
      <c r="E40" s="598"/>
      <c r="F40" s="599"/>
      <c r="G40" s="599"/>
      <c r="H40" s="599"/>
      <c r="I40" s="600"/>
      <c r="J40" s="21"/>
      <c r="K40" s="500">
        <f>SUM(K38:K39)</f>
        <v>0</v>
      </c>
      <c r="L40" s="24"/>
      <c r="M40" s="24"/>
      <c r="N40" s="15" t="s">
        <v>19</v>
      </c>
      <c r="O40" s="494">
        <f t="shared" si="4"/>
        <v>0</v>
      </c>
      <c r="P40" s="496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590"/>
      <c r="I41" s="591"/>
      <c r="J41" s="548"/>
      <c r="K41" s="596"/>
      <c r="L41" s="24"/>
      <c r="M41" s="24"/>
      <c r="N41" s="15" t="s">
        <v>19</v>
      </c>
      <c r="O41" s="494">
        <f t="shared" si="4"/>
        <v>0</v>
      </c>
      <c r="P41" s="496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533"/>
      <c r="L42" s="24"/>
      <c r="M42" s="24"/>
      <c r="N42" s="15" t="s">
        <v>19</v>
      </c>
      <c r="O42" s="494">
        <f t="shared" si="4"/>
        <v>0</v>
      </c>
      <c r="P42" s="496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533"/>
      <c r="L43" s="24"/>
      <c r="M43" s="24"/>
      <c r="N43" s="15" t="s">
        <v>19</v>
      </c>
      <c r="O43" s="494">
        <f t="shared" si="4"/>
        <v>0</v>
      </c>
      <c r="P43" s="496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533"/>
      <c r="L44" s="24"/>
      <c r="M44" s="24"/>
      <c r="N44" s="15" t="s">
        <v>19</v>
      </c>
      <c r="O44" s="494">
        <f t="shared" si="4"/>
        <v>0</v>
      </c>
      <c r="P44" s="496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533"/>
      <c r="L45" s="24"/>
      <c r="M45" s="24"/>
      <c r="N45" s="15" t="s">
        <v>19</v>
      </c>
      <c r="O45" s="494">
        <f t="shared" si="4"/>
        <v>0</v>
      </c>
      <c r="P45" s="496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534"/>
      <c r="L46" s="24"/>
      <c r="M46" s="24"/>
      <c r="O46" s="494" t="str">
        <f>O25</f>
        <v>Postdoc</v>
      </c>
      <c r="P46" s="49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22">
        <f>G43+G44+G45+G46</f>
        <v>0</v>
      </c>
      <c r="L47" s="24"/>
      <c r="M47" s="24"/>
      <c r="O47" s="494" t="str">
        <f>O26</f>
        <v>Postdoc</v>
      </c>
      <c r="P47" s="496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535"/>
      <c r="L48" s="24"/>
      <c r="M48" s="24"/>
      <c r="O48" s="494" t="str">
        <f>O27</f>
        <v>Postdoc</v>
      </c>
      <c r="P48" s="49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536"/>
      <c r="L49" s="24"/>
      <c r="M49" s="24"/>
      <c r="O49" s="494" t="str">
        <f>O28</f>
        <v>Postdoc</v>
      </c>
      <c r="P49" s="49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537"/>
      <c r="L50" s="518"/>
      <c r="M50" s="24"/>
      <c r="O50" s="124" t="s">
        <v>6</v>
      </c>
      <c r="P50" s="496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5"/>
      <c r="G51" s="36"/>
      <c r="H51" s="10"/>
      <c r="I51" s="19"/>
      <c r="J51" s="19"/>
      <c r="K51" s="522">
        <f>SUM(K48:K49)</f>
        <v>0</v>
      </c>
      <c r="L51" s="24"/>
      <c r="M51" s="24"/>
      <c r="O51" s="124" t="s">
        <v>6</v>
      </c>
      <c r="P51" s="496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592"/>
      <c r="E52" s="259"/>
      <c r="F52" s="257"/>
      <c r="G52" s="17"/>
      <c r="H52" s="17"/>
      <c r="I52" s="17"/>
      <c r="J52" s="17"/>
      <c r="K52" s="532"/>
      <c r="L52" s="24"/>
      <c r="M52" s="24"/>
      <c r="O52" s="124" t="s">
        <v>237</v>
      </c>
      <c r="P52" s="49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536"/>
      <c r="L53" s="24"/>
      <c r="M53" s="24"/>
      <c r="O53" s="124" t="s">
        <v>244</v>
      </c>
      <c r="P53" s="49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536"/>
      <c r="L54" s="24"/>
      <c r="M54" s="24"/>
      <c r="O54" s="124" t="s">
        <v>241</v>
      </c>
      <c r="P54" s="496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536"/>
      <c r="L55" s="24"/>
      <c r="M55" s="24"/>
      <c r="O55" s="15" t="s">
        <v>16</v>
      </c>
      <c r="P55" s="497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538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22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7"/>
      <c r="F58" s="37"/>
      <c r="G58" s="37"/>
      <c r="H58" s="39"/>
      <c r="I58" s="40"/>
      <c r="J58" s="39"/>
      <c r="K58" s="532"/>
      <c r="L58" s="24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536"/>
      <c r="L59" s="24"/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536"/>
      <c r="L60" s="24"/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536"/>
      <c r="L61" s="24"/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536"/>
      <c r="L62" s="24"/>
      <c r="M62" s="24"/>
      <c r="N62" s="433">
        <v>62</v>
      </c>
      <c r="O62" s="431" t="s">
        <v>224</v>
      </c>
      <c r="P62" s="252"/>
      <c r="Q62" s="252"/>
      <c r="R62" s="252"/>
      <c r="S62" s="252"/>
      <c r="T62" s="186"/>
      <c r="U62" s="320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539">
        <f>U67</f>
        <v>0</v>
      </c>
      <c r="L63" s="24"/>
      <c r="M63" s="24"/>
      <c r="N63" s="433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539">
        <f>U68</f>
        <v>0</v>
      </c>
      <c r="L64" s="24"/>
      <c r="M64" s="24"/>
      <c r="N64" s="433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540">
        <f>K63+K64</f>
        <v>0</v>
      </c>
      <c r="L65" s="24"/>
      <c r="M65" s="24"/>
      <c r="N65" s="433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19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536"/>
      <c r="L66" s="24"/>
      <c r="M66" s="24"/>
      <c r="N66" s="433">
        <v>66</v>
      </c>
      <c r="P66" s="18"/>
      <c r="Q66" s="18"/>
      <c r="R66" s="18"/>
      <c r="S66" s="18"/>
      <c r="T66" s="18"/>
      <c r="U66" s="253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28">
        <f>IF(H34&gt;0,Rates!C12*B34,0)+IF(I34&gt;0,Rates!B12*'COST SHARE YR 1'!B34,0)+IF('COST SHARE YR 1'!J34&gt;0,Rates!D12*'COST SHARE YR 1'!B34,0)</f>
        <v>0</v>
      </c>
      <c r="L67" s="24"/>
      <c r="M67" s="24"/>
      <c r="N67" s="433">
        <v>67</v>
      </c>
      <c r="O67" s="621" t="s">
        <v>218</v>
      </c>
      <c r="P67" s="516">
        <f>IF(P65&lt;25000,P65,25000)</f>
        <v>0</v>
      </c>
      <c r="Q67" s="516">
        <f t="shared" ref="Q67:T67" si="6">IF(Q65&lt;25000,Q65, 25000)</f>
        <v>0</v>
      </c>
      <c r="R67" s="516">
        <f t="shared" si="6"/>
        <v>0</v>
      </c>
      <c r="S67" s="516">
        <f t="shared" si="6"/>
        <v>0</v>
      </c>
      <c r="T67" s="516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41">
        <f>SUM(K59+K60+K61+K62+K63+K64+K66+K67)</f>
        <v>0</v>
      </c>
      <c r="L68" s="24"/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522">
        <f>SUM(K68+K57+K51+K47+K40)</f>
        <v>0</v>
      </c>
      <c r="L69" s="24"/>
      <c r="M69" s="24"/>
      <c r="P69" s="250">
        <f>SUM(P67:P68)</f>
        <v>0</v>
      </c>
      <c r="Q69" s="250">
        <f t="shared" ref="Q69:T69" si="8">SUM(Q67:Q68)</f>
        <v>0</v>
      </c>
      <c r="R69" s="250">
        <f t="shared" si="8"/>
        <v>0</v>
      </c>
      <c r="S69" s="250">
        <f t="shared" si="8"/>
        <v>0</v>
      </c>
      <c r="T69" s="250">
        <f t="shared" si="8"/>
        <v>0</v>
      </c>
      <c r="U69" s="250">
        <f>SUM(U67:U68)</f>
        <v>0</v>
      </c>
    </row>
    <row r="70" spans="1:21" ht="12" customHeight="1" thickBo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542"/>
      <c r="L70" s="24"/>
      <c r="M70" s="24"/>
    </row>
    <row r="71" spans="1:21" ht="12" customHeight="1" thickBot="1">
      <c r="D71" s="614">
        <f>Rates!B22</f>
        <v>0.49</v>
      </c>
      <c r="E71" s="17"/>
      <c r="F71" s="615">
        <f>IF(M71=1,K69-K47-K67-K64, K69-K47-K57-K67-K64)</f>
        <v>0</v>
      </c>
      <c r="G71" s="25"/>
      <c r="H71" s="25"/>
      <c r="J71" s="15"/>
      <c r="K71" s="528">
        <f>F71*Rates!B22</f>
        <v>0</v>
      </c>
      <c r="L71" s="24"/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28">
        <f>K71</f>
        <v>0</v>
      </c>
      <c r="L72" s="24"/>
      <c r="M72" s="24"/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145"/>
      <c r="J73" s="21"/>
      <c r="K73" s="565">
        <f>K69+K72</f>
        <v>0</v>
      </c>
      <c r="L73" s="24"/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563"/>
      <c r="J74" s="564"/>
      <c r="K74" s="566"/>
      <c r="L74" s="24"/>
      <c r="M74" s="24"/>
      <c r="O74" s="690"/>
      <c r="P74" s="690"/>
    </row>
    <row r="75" spans="1:21" ht="12" customHeight="1" thickBot="1">
      <c r="A75" s="271" t="s">
        <v>107</v>
      </c>
      <c r="B75" s="272" t="s">
        <v>281</v>
      </c>
      <c r="C75" s="272"/>
      <c r="D75" s="277"/>
      <c r="E75" s="549"/>
      <c r="F75" s="257"/>
      <c r="G75" s="19"/>
      <c r="H75" s="10"/>
      <c r="I75" s="13"/>
      <c r="J75" s="10"/>
      <c r="K75" s="522">
        <f>K73</f>
        <v>0</v>
      </c>
      <c r="L75" s="24"/>
      <c r="M75" s="24"/>
      <c r="O75" s="17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177"/>
      <c r="P77" s="517"/>
    </row>
    <row r="78" spans="1:21" ht="12" customHeight="1">
      <c r="A78" s="15"/>
      <c r="G78" s="694"/>
      <c r="H78" s="695"/>
      <c r="I78" s="695"/>
      <c r="J78" s="695"/>
      <c r="K78" s="182"/>
      <c r="O78" s="38"/>
      <c r="P78" s="182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77"/>
      <c r="P80" s="517"/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lgorithmName="SHA-512" hashValue="OpFt/Og2wXyqZpyUdxi0Z2AdXaI5KpQUNDTx5GXZFyZ/hgXCvt7BwwXTcD74q5fnr1AxKkAYiMWMMqd/ntZwIQ==" saltValue="TLNiTYZHkW0o4YaF9Lbn+A==" spinCount="100000" sheet="1" autoFilter="0"/>
  <mergeCells count="11">
    <mergeCell ref="S9:Z9"/>
    <mergeCell ref="O7:Q7"/>
    <mergeCell ref="O11:P11"/>
    <mergeCell ref="O74:P74"/>
    <mergeCell ref="G78:J78"/>
    <mergeCell ref="O6:Q6"/>
    <mergeCell ref="A1:E4"/>
    <mergeCell ref="O1:Q2"/>
    <mergeCell ref="O3:Q3"/>
    <mergeCell ref="O4:Q4"/>
    <mergeCell ref="O5:Q5"/>
  </mergeCells>
  <dataValidations count="1">
    <dataValidation type="list" allowBlank="1" showInputMessage="1" showErrorMessage="1" sqref="R15:R24" xr:uid="{E6B9ABE0-95C4-481B-8ABB-1360BB7050A8}">
      <formula1>"9,10,10.5,11,11.5,12"</formula1>
    </dataValidation>
  </dataValidations>
  <hyperlinks>
    <hyperlink ref="S9" r:id="rId1" xr:uid="{BC9F4A71-1E9A-4862-8CF3-D00F9FAFBDED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D16:D24 D11 Q15:Q32 R15:R24" unlockedFormula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07"/>
  <sheetViews>
    <sheetView showGridLines="0" showZeros="0" zoomScaleNormal="100" workbookViewId="0">
      <selection activeCell="O32" sqref="O32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2" width="10.453125" style="15" bestFit="1" customWidth="1"/>
    <col min="13" max="13" width="3.54296875" style="15" customWidth="1"/>
    <col min="14" max="14" width="4.45312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149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68" t="s">
        <v>220</v>
      </c>
      <c r="P4" s="669"/>
      <c r="Q4" s="670"/>
    </row>
    <row r="5" spans="1:18" ht="12" customHeight="1">
      <c r="K5" s="15"/>
      <c r="L5" s="158"/>
      <c r="O5" s="671" t="s">
        <v>283</v>
      </c>
      <c r="P5" s="672"/>
      <c r="Q5" s="673"/>
    </row>
    <row r="6" spans="1:18" ht="12" customHeight="1" thickBot="1">
      <c r="G6" s="118" t="s">
        <v>44</v>
      </c>
      <c r="K6" s="15"/>
      <c r="L6" s="158"/>
      <c r="O6" s="674" t="s">
        <v>225</v>
      </c>
      <c r="P6" s="675"/>
      <c r="Q6" s="676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3" t="s">
        <v>221</v>
      </c>
      <c r="P7" s="654"/>
      <c r="Q7" s="655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79" t="s">
        <v>222</v>
      </c>
      <c r="P8" s="680"/>
      <c r="Q8" s="681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L10" s="155"/>
      <c r="O10" s="696" t="s">
        <v>231</v>
      </c>
      <c r="P10" s="697"/>
      <c r="Q10" s="195">
        <f>K78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2'!K15</f>
        <v>0</v>
      </c>
      <c r="M15" s="24"/>
      <c r="N15" s="15" t="s">
        <v>18</v>
      </c>
      <c r="O15" s="159">
        <f>D15</f>
        <v>0</v>
      </c>
      <c r="P15" s="162">
        <f t="shared" ref="P15:P24" si="0">Q15/R15</f>
        <v>0</v>
      </c>
      <c r="Q15" s="110">
        <f>'YR 1'!Q15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1">(IF(R16&gt;11, (P16*H16),0)+IF(R16&lt;12, (P16*(I16+J16)),0))</f>
        <v>0</v>
      </c>
      <c r="L16" s="574">
        <f>'COST SHARE YR 2'!K16</f>
        <v>0</v>
      </c>
      <c r="M16" s="24"/>
      <c r="N16" s="15" t="s">
        <v>19</v>
      </c>
      <c r="O16" s="159">
        <f>D16</f>
        <v>0</v>
      </c>
      <c r="P16" s="162">
        <f t="shared" si="0"/>
        <v>0</v>
      </c>
      <c r="Q16" s="150">
        <f>'YR 1'!Q16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1"/>
        <v>0</v>
      </c>
      <c r="L17" s="574">
        <f>'COST SHARE YR 2'!K17</f>
        <v>0</v>
      </c>
      <c r="M17" s="24"/>
      <c r="N17" s="15" t="s">
        <v>19</v>
      </c>
      <c r="O17" s="159">
        <f t="shared" ref="O17:O24" si="2">D17</f>
        <v>0</v>
      </c>
      <c r="P17" s="162">
        <f t="shared" si="0"/>
        <v>0</v>
      </c>
      <c r="Q17" s="150">
        <f>'YR 1'!Q17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1"/>
        <v>0</v>
      </c>
      <c r="L18" s="574">
        <f>'COST SHARE YR 2'!K18</f>
        <v>0</v>
      </c>
      <c r="M18" s="24"/>
      <c r="N18" s="15" t="s">
        <v>19</v>
      </c>
      <c r="O18" s="159">
        <f t="shared" si="2"/>
        <v>0</v>
      </c>
      <c r="P18" s="162">
        <f t="shared" si="0"/>
        <v>0</v>
      </c>
      <c r="Q18" s="150">
        <f>'YR 1'!Q18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1"/>
        <v>0</v>
      </c>
      <c r="L19" s="574">
        <f>'COST SHARE YR 2'!K19</f>
        <v>0</v>
      </c>
      <c r="M19" s="24"/>
      <c r="N19" s="15" t="s">
        <v>19</v>
      </c>
      <c r="O19" s="159">
        <f t="shared" si="2"/>
        <v>0</v>
      </c>
      <c r="P19" s="162">
        <f t="shared" si="0"/>
        <v>0</v>
      </c>
      <c r="Q19" s="150">
        <f>'YR 1'!Q19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1"/>
        <v>0</v>
      </c>
      <c r="L20" s="574">
        <f>'COST SHARE YR 2'!K20</f>
        <v>0</v>
      </c>
      <c r="M20" s="24"/>
      <c r="N20" s="15" t="s">
        <v>19</v>
      </c>
      <c r="O20" s="159">
        <f t="shared" si="2"/>
        <v>0</v>
      </c>
      <c r="P20" s="162">
        <f t="shared" si="0"/>
        <v>0</v>
      </c>
      <c r="Q20" s="150">
        <f>'YR 1'!Q20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1"/>
        <v>0</v>
      </c>
      <c r="L21" s="574">
        <f>'COST SHARE YR 2'!K21</f>
        <v>0</v>
      </c>
      <c r="M21" s="24"/>
      <c r="N21" s="15" t="s">
        <v>19</v>
      </c>
      <c r="O21" s="159">
        <f t="shared" si="2"/>
        <v>0</v>
      </c>
      <c r="P21" s="162">
        <f t="shared" si="0"/>
        <v>0</v>
      </c>
      <c r="Q21" s="150">
        <f>'YR 1'!Q21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201"/>
      <c r="H22" s="111"/>
      <c r="I22" s="111"/>
      <c r="J22" s="111"/>
      <c r="K22" s="63">
        <f t="shared" si="1"/>
        <v>0</v>
      </c>
      <c r="L22" s="574">
        <f>'COST SHARE YR 2'!K22</f>
        <v>0</v>
      </c>
      <c r="M22" s="24"/>
      <c r="N22" s="15" t="s">
        <v>19</v>
      </c>
      <c r="O22" s="159">
        <f t="shared" si="2"/>
        <v>0</v>
      </c>
      <c r="P22" s="162">
        <f t="shared" si="0"/>
        <v>0</v>
      </c>
      <c r="Q22" s="150">
        <f>'YR 1'!Q22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1"/>
        <v>0</v>
      </c>
      <c r="L23" s="574">
        <f>'COST SHARE YR 2'!K23</f>
        <v>0</v>
      </c>
      <c r="M23" s="24"/>
      <c r="N23" s="15" t="s">
        <v>19</v>
      </c>
      <c r="O23" s="159">
        <f t="shared" si="2"/>
        <v>0</v>
      </c>
      <c r="P23" s="162">
        <f t="shared" si="0"/>
        <v>0</v>
      </c>
      <c r="Q23" s="150">
        <f>'YR 1'!Q23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1"/>
        <v>0</v>
      </c>
      <c r="L24" s="574">
        <f>'COST SHARE YR 2'!K24</f>
        <v>0</v>
      </c>
      <c r="M24" s="24"/>
      <c r="N24" s="15" t="s">
        <v>19</v>
      </c>
      <c r="O24" s="159">
        <f t="shared" si="2"/>
        <v>0</v>
      </c>
      <c r="P24" s="162">
        <f t="shared" si="0"/>
        <v>0</v>
      </c>
      <c r="Q24" s="150">
        <f>'YR 1'!Q24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((H25)*P25)</f>
        <v>0</v>
      </c>
      <c r="L25" s="574">
        <f>'COST SHARE YR 2'!K25</f>
        <v>0</v>
      </c>
      <c r="M25" s="24"/>
      <c r="O25" s="159" t="s">
        <v>268</v>
      </c>
      <c r="P25" s="162">
        <f t="shared" ref="P25:P32" si="3">Q25/12</f>
        <v>0</v>
      </c>
      <c r="Q25" s="150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>((H26)*P26)</f>
        <v>0</v>
      </c>
      <c r="L26" s="574">
        <f>'COST SHARE YR 2'!K26</f>
        <v>0</v>
      </c>
      <c r="M26" s="24"/>
      <c r="O26" s="159" t="s">
        <v>268</v>
      </c>
      <c r="P26" s="162">
        <f>Q26/12</f>
        <v>0</v>
      </c>
      <c r="Q26" s="15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>((H27)*P27)</f>
        <v>0</v>
      </c>
      <c r="L27" s="574">
        <f>'COST SHARE YR 2'!K27</f>
        <v>0</v>
      </c>
      <c r="M27" s="24"/>
      <c r="O27" s="159" t="s">
        <v>268</v>
      </c>
      <c r="P27" s="162">
        <f>Q27/12</f>
        <v>0</v>
      </c>
      <c r="Q27" s="150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239">
        <f>((H28)*P28)</f>
        <v>0</v>
      </c>
      <c r="L28" s="622">
        <f>'COST SHARE YR 2'!K28</f>
        <v>0</v>
      </c>
      <c r="M28" s="24"/>
      <c r="O28" s="159" t="s">
        <v>268</v>
      </c>
      <c r="P28" s="162">
        <f>Q28/12</f>
        <v>0</v>
      </c>
      <c r="Q28" s="150">
        <f>'YR 1'!Q28</f>
        <v>0</v>
      </c>
      <c r="R28" s="138"/>
    </row>
    <row r="29" spans="1:18" ht="12" customHeight="1" thickBot="1">
      <c r="A29" s="139"/>
      <c r="B29" s="39"/>
      <c r="C29" s="21"/>
      <c r="D29" s="302" t="s">
        <v>233</v>
      </c>
      <c r="E29" s="34"/>
      <c r="F29" s="34"/>
      <c r="G29" s="34"/>
      <c r="H29" s="442">
        <f>SUM(H15:H28)</f>
        <v>0</v>
      </c>
      <c r="I29" s="443">
        <f>SUM(I15:I28)</f>
        <v>0</v>
      </c>
      <c r="J29" s="444">
        <f>SUM(J15:J28)</f>
        <v>0</v>
      </c>
      <c r="K29" s="248">
        <f>SUM(K15:K28)</f>
        <v>0</v>
      </c>
      <c r="L29" s="498">
        <f>'COST SHARE YR 2'!K29</f>
        <v>0</v>
      </c>
      <c r="M29" s="24"/>
      <c r="O29" s="124" t="s">
        <v>6</v>
      </c>
      <c r="P29" s="65">
        <f t="shared" si="3"/>
        <v>0</v>
      </c>
      <c r="Q29" s="150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132"/>
      <c r="L30" s="482"/>
      <c r="M30" s="24"/>
      <c r="O30" s="124" t="s">
        <v>6</v>
      </c>
      <c r="P30" s="65">
        <f t="shared" si="3"/>
        <v>0</v>
      </c>
      <c r="Q30" s="150">
        <f>'YR 1'!Q30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481"/>
      <c r="M31" s="24"/>
      <c r="O31" s="124" t="s">
        <v>237</v>
      </c>
      <c r="P31" s="65">
        <f t="shared" si="3"/>
        <v>0</v>
      </c>
      <c r="Q31" s="15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68">
        <f>(P29*H32)*B32</f>
        <v>0</v>
      </c>
      <c r="L32" s="623">
        <f>'COST SHARE YR 2'!K32</f>
        <v>0</v>
      </c>
      <c r="M32" s="24"/>
      <c r="O32" s="124" t="s">
        <v>16</v>
      </c>
      <c r="P32" s="65">
        <f t="shared" si="3"/>
        <v>0</v>
      </c>
      <c r="Q32" s="150">
        <f>'YR 1'!Q32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73">
        <f>(P30*H33)*B33</f>
        <v>0</v>
      </c>
      <c r="L33" s="623">
        <f>'COST SHARE YR 2'!K33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73">
        <f>B34*F34*H34</f>
        <v>0</v>
      </c>
      <c r="L34" s="623">
        <f>'COST SHARE YR 2'!K34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73">
        <f>B35*(Rates!B19*Rates!B20)*H35</f>
        <v>0</v>
      </c>
      <c r="L35" s="623">
        <f>'COST SHARE YR 2'!K35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73">
        <f>B36*(Rates!B19*Rates!B20)*H36</f>
        <v>0</v>
      </c>
      <c r="L36" s="623">
        <f>'COST SHARE YR 2'!K36</f>
        <v>0</v>
      </c>
      <c r="M36" s="24"/>
      <c r="N36" s="15" t="s">
        <v>18</v>
      </c>
      <c r="O36" s="159">
        <f>D11</f>
        <v>0</v>
      </c>
      <c r="P36" s="551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63">
        <f>P32*B37*H37</f>
        <v>0</v>
      </c>
      <c r="L37" s="623">
        <f>'COST SHARE YR 2'!K37</f>
        <v>0</v>
      </c>
      <c r="M37" s="24"/>
      <c r="N37" s="15" t="s">
        <v>19</v>
      </c>
      <c r="O37" s="159">
        <f>D16</f>
        <v>0</v>
      </c>
      <c r="P37" s="551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80" t="s">
        <v>74</v>
      </c>
      <c r="E38" s="577"/>
      <c r="F38" s="578"/>
      <c r="G38" s="34"/>
      <c r="H38" s="22"/>
      <c r="I38" s="145"/>
      <c r="J38" s="21"/>
      <c r="K38" s="79">
        <f>SUM(K29:K37)</f>
        <v>0</v>
      </c>
      <c r="L38" s="630">
        <f>'COST SHARE YR 2'!K38</f>
        <v>0</v>
      </c>
      <c r="M38" s="24"/>
      <c r="N38" s="15" t="s">
        <v>19</v>
      </c>
      <c r="O38" s="159">
        <f t="shared" ref="O38:O45" si="4">D17</f>
        <v>0</v>
      </c>
      <c r="P38" s="551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79">
        <f>P56</f>
        <v>0</v>
      </c>
      <c r="L39" s="630">
        <f>'COST SHARE YR 2'!K39</f>
        <v>0</v>
      </c>
      <c r="M39" s="24"/>
      <c r="N39" s="15" t="s">
        <v>19</v>
      </c>
      <c r="O39" s="159">
        <f t="shared" si="4"/>
        <v>0</v>
      </c>
      <c r="P39" s="551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83" t="s">
        <v>77</v>
      </c>
      <c r="E40" s="585"/>
      <c r="F40" s="585"/>
      <c r="G40" s="586"/>
      <c r="H40" s="21"/>
      <c r="I40" s="39"/>
      <c r="J40" s="39"/>
      <c r="K40" s="79">
        <f>SUM(K38:K39)</f>
        <v>0</v>
      </c>
      <c r="L40" s="630">
        <f>'COST SHARE YR 2'!K40</f>
        <v>0</v>
      </c>
      <c r="M40" s="24"/>
      <c r="N40" s="15" t="s">
        <v>19</v>
      </c>
      <c r="O40" s="159">
        <f t="shared" si="4"/>
        <v>0</v>
      </c>
      <c r="P40" s="551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590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551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551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551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551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551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483"/>
      <c r="M46" s="24"/>
      <c r="O46" s="180" t="str">
        <f>O25</f>
        <v>PostDoc</v>
      </c>
      <c r="P46" s="551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243">
        <f>G43+G44+G45+G46</f>
        <v>0</v>
      </c>
      <c r="L47" s="630">
        <f>'COST SHARE YR 2'!K47</f>
        <v>0</v>
      </c>
      <c r="M47" s="24"/>
      <c r="O47" s="180" t="str">
        <f>O26</f>
        <v>PostDoc</v>
      </c>
      <c r="P47" s="551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623">
        <f>'COST SHARE YR 2'!K48</f>
        <v>0</v>
      </c>
      <c r="M48" s="24"/>
      <c r="O48" s="180" t="str">
        <f>O27</f>
        <v>PostDoc</v>
      </c>
      <c r="P48" s="551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574">
        <f>'COST SHARE YR 2'!K49</f>
        <v>0</v>
      </c>
      <c r="M49" s="24"/>
      <c r="O49" s="180" t="str">
        <f>O28</f>
        <v>PostDoc</v>
      </c>
      <c r="P49" s="55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551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243">
        <f>SUM(K48:K49)</f>
        <v>0</v>
      </c>
      <c r="L51" s="630">
        <f>'COST SHARE YR 2'!K51</f>
        <v>0</v>
      </c>
      <c r="M51" s="24"/>
      <c r="O51" s="124" t="s">
        <v>6</v>
      </c>
      <c r="P51" s="551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551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2'!K53</f>
        <v>0</v>
      </c>
      <c r="M53" s="24"/>
      <c r="O53" s="15" t="s">
        <v>244</v>
      </c>
      <c r="P53" s="268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2'!K54</f>
        <v>0</v>
      </c>
      <c r="M54" s="24"/>
      <c r="O54" s="124" t="s">
        <v>241</v>
      </c>
      <c r="P54" s="7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2'!K55</f>
        <v>0</v>
      </c>
      <c r="M55" s="24"/>
      <c r="O55" s="124" t="s">
        <v>16</v>
      </c>
      <c r="P55" s="7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2'!K56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243">
        <f>SUM(K53:K56)</f>
        <v>0</v>
      </c>
      <c r="L57" s="630">
        <f>'COST SHARE YR 2'!K57</f>
        <v>0</v>
      </c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485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2'!K59</f>
        <v>0</v>
      </c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2'!K60</f>
        <v>0</v>
      </c>
      <c r="M60" s="24"/>
      <c r="P60" s="179" t="str">
        <f>'YR 1'!P61</f>
        <v>Sub #1</v>
      </c>
      <c r="Q60" s="179" t="str">
        <f>'YR 1'!Q61</f>
        <v>Sub #2</v>
      </c>
      <c r="R60" s="179" t="str">
        <f>'YR 1'!R61</f>
        <v>Sub #3</v>
      </c>
      <c r="S60" s="179" t="str">
        <f>'YR 1'!S61</f>
        <v>Sub #4</v>
      </c>
      <c r="T60" s="179" t="str">
        <f>'YR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2'!K61</f>
        <v>0</v>
      </c>
      <c r="M61" s="24"/>
      <c r="N61" s="433">
        <v>61</v>
      </c>
      <c r="O61" s="431" t="s">
        <v>224</v>
      </c>
      <c r="P61" s="135">
        <f>'YR 1'!P62</f>
        <v>0</v>
      </c>
      <c r="Q61" s="155">
        <f>'YR 1'!Q62</f>
        <v>0</v>
      </c>
      <c r="R61" s="155">
        <f>'YR 1'!R62</f>
        <v>0</v>
      </c>
      <c r="S61" s="155">
        <f>'YR 1'!S62</f>
        <v>0</v>
      </c>
      <c r="T61" s="147">
        <f>'YR 1'!T62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2'!K62</f>
        <v>0</v>
      </c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4">
        <f>'COST SHARE YR 2'!K63</f>
        <v>0</v>
      </c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4">
        <f>'COST SHARE YR 2'!K64</f>
        <v>0</v>
      </c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243">
        <f>K63+K64</f>
        <v>0</v>
      </c>
      <c r="L65" s="574">
        <f>'COST SHARE YR 2'!K65</f>
        <v>0</v>
      </c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2'!K66</f>
        <v>0</v>
      </c>
      <c r="M66" s="24"/>
      <c r="N66" s="433">
        <v>66</v>
      </c>
      <c r="O66" s="621" t="s">
        <v>218</v>
      </c>
      <c r="P66" s="251">
        <f>IF(AND('YR 1'!P67&lt;24999,'YR 1'!P67+'YR 2'!P64&lt;24999),P64,25000-'YR 1'!P67)</f>
        <v>0</v>
      </c>
      <c r="Q66" s="251">
        <f>IF(AND('YR 1'!Q67&lt;24999,'YR 1'!Q67+'YR 2'!Q64&lt;24999),Q64,25000-'YR 1'!Q67)</f>
        <v>0</v>
      </c>
      <c r="R66" s="251">
        <f>IF(AND('YR 1'!R67&lt;24999,'YR 1'!R67+'YR 2'!R64&lt;24999),R64,25000-'YR 1'!R67)</f>
        <v>0</v>
      </c>
      <c r="S66" s="251">
        <f>IF(AND('YR 1'!S67&lt;24999,'YR 1'!S67+'YR 2'!S64&lt;24999),S64,25000-'YR 1'!S67)</f>
        <v>0</v>
      </c>
      <c r="T66" s="251">
        <f>IF(AND('YR 1'!T67&lt;24999,'YR 1'!T67+'YR 2'!T64&lt;24999),T64,25000-'YR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297">
        <f>IF(H34&gt;0,Rates!C13*B34,0)+IF(I34&gt;0,Rates!B13*'YR 1'!B34,0)+IF('YR 1'!J34&gt;0,Rates!D13*'YR 1'!B34,0)</f>
        <v>0</v>
      </c>
      <c r="L67" s="574">
        <f>'COST SHARE YR 2'!K67</f>
        <v>0</v>
      </c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243">
        <f>SUM(K59+K60+K61+K62+K63+K64+K66+K67)</f>
        <v>0</v>
      </c>
      <c r="L68" s="574">
        <f>'COST SHARE YR 2'!K68</f>
        <v>0</v>
      </c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243">
        <f>SUM(K68+K57+K51+K47+K40)</f>
        <v>0</v>
      </c>
      <c r="L69" s="630">
        <f>'COST SHARE YR 2'!K68</f>
        <v>0</v>
      </c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485"/>
      <c r="M70" s="24"/>
    </row>
    <row r="71" spans="1:21" ht="12" customHeight="1" thickBot="1">
      <c r="D71" s="44">
        <f>Rates!B23</f>
        <v>0.49</v>
      </c>
      <c r="E71" s="17"/>
      <c r="F71" s="71">
        <f>IF(M71=1,K69-K47-K67-K64, K69-K47-K57-K67-K64)</f>
        <v>0</v>
      </c>
      <c r="G71" s="25"/>
      <c r="H71" s="43"/>
      <c r="J71" s="15"/>
      <c r="K71" s="243">
        <f>F71*Rates!B23</f>
        <v>0</v>
      </c>
      <c r="L71" s="574">
        <f>'COST SHARE YR 2'!K71</f>
        <v>0</v>
      </c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243">
        <f>K71</f>
        <v>0</v>
      </c>
      <c r="L72" s="574">
        <f>'COST SHARE YR 2'!K72</f>
        <v>0</v>
      </c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40"/>
      <c r="J73" s="39"/>
      <c r="K73" s="243">
        <f>K72+K69</f>
        <v>0</v>
      </c>
      <c r="L73" s="574">
        <f>'COST SHARE YR 2'!K73</f>
        <v>0</v>
      </c>
      <c r="M73" s="24"/>
      <c r="O73" s="699" t="s">
        <v>157</v>
      </c>
      <c r="P73" s="699"/>
    </row>
    <row r="74" spans="1:21" ht="12" customHeight="1" thickBot="1">
      <c r="A74" s="559" t="s">
        <v>105</v>
      </c>
      <c r="B74" s="562" t="s">
        <v>106</v>
      </c>
      <c r="C74" s="609"/>
      <c r="D74" s="607"/>
      <c r="E74" s="607"/>
      <c r="F74" s="607"/>
      <c r="G74" s="607"/>
      <c r="H74" s="608"/>
      <c r="I74" s="611"/>
      <c r="J74" s="193"/>
      <c r="K74" s="501">
        <f>L74</f>
        <v>0</v>
      </c>
      <c r="L74" s="574">
        <f>'COST SHARE YR 2'!K75</f>
        <v>0</v>
      </c>
      <c r="M74" s="24"/>
      <c r="O74" s="203" t="s">
        <v>154</v>
      </c>
      <c r="P74" s="204"/>
    </row>
    <row r="75" spans="1:21" ht="12" customHeight="1" thickBot="1">
      <c r="A75" s="605" t="s">
        <v>107</v>
      </c>
      <c r="B75" s="606" t="s">
        <v>108</v>
      </c>
      <c r="C75" s="606"/>
      <c r="D75" s="610"/>
      <c r="E75" s="19"/>
      <c r="F75" s="19"/>
      <c r="G75" s="19"/>
      <c r="H75" s="10"/>
      <c r="I75" s="13"/>
      <c r="J75" s="10"/>
      <c r="K75" s="243">
        <f>K73+K74</f>
        <v>0</v>
      </c>
      <c r="L75" s="24"/>
      <c r="M75" s="24"/>
      <c r="O75" s="203" t="s">
        <v>158</v>
      </c>
      <c r="P75" s="205">
        <f>U63</f>
        <v>0</v>
      </c>
    </row>
    <row r="76" spans="1:21" ht="12" customHeight="1">
      <c r="A76" s="15"/>
      <c r="K76" s="15"/>
      <c r="O76" s="203" t="s">
        <v>215</v>
      </c>
      <c r="P76" s="205">
        <f>P74+P75</f>
        <v>0</v>
      </c>
    </row>
    <row r="77" spans="1:21" ht="12" customHeight="1" thickBot="1">
      <c r="A77" s="15"/>
      <c r="K77" s="15"/>
      <c r="O77" s="206" t="s">
        <v>216</v>
      </c>
      <c r="P77" s="207">
        <f>P76-K47-K67-K64-K57</f>
        <v>0</v>
      </c>
    </row>
    <row r="78" spans="1:21" ht="12" customHeight="1" thickBot="1">
      <c r="A78" s="15"/>
      <c r="G78" s="696" t="s">
        <v>231</v>
      </c>
      <c r="H78" s="697"/>
      <c r="I78" s="697"/>
      <c r="J78" s="678"/>
      <c r="K78" s="195">
        <f>SUM(K69-U63)</f>
        <v>0</v>
      </c>
      <c r="O78" s="203" t="s">
        <v>155</v>
      </c>
      <c r="P78" s="205">
        <f>P77*0.49</f>
        <v>0</v>
      </c>
    </row>
    <row r="79" spans="1:21" ht="12" customHeight="1">
      <c r="A79" s="15"/>
      <c r="J79" s="152" t="s">
        <v>141</v>
      </c>
      <c r="K79" s="15"/>
      <c r="O79" s="203" t="s">
        <v>156</v>
      </c>
      <c r="P79" s="205">
        <f>P74+P78+P75</f>
        <v>0</v>
      </c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BI6BDM1ACFI0WYcIauUNrAmn2liaMZYnLzFTtDLEm0l5FS8uyz194wvOWWSAgVe4aEeO2EWzB2mgazIv6EZgpA==" saltValue="YnRmPivABMnhYpzOfxhRWA==" spinCount="100000" sheet="1" objects="1" scenarios="1"/>
  <mergeCells count="12">
    <mergeCell ref="G78:J78"/>
    <mergeCell ref="A1:E4"/>
    <mergeCell ref="P12:Q12"/>
    <mergeCell ref="O3:Q3"/>
    <mergeCell ref="O5:Q5"/>
    <mergeCell ref="O73:P73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0:T60 P61:T61 O46:O49 K8 D1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6D1-6A54-4822-ADA5-C30B5C089ECA}">
  <sheetPr>
    <pageSetUpPr fitToPage="1"/>
  </sheetPr>
  <dimension ref="A1:U1207"/>
  <sheetViews>
    <sheetView showGridLines="0" showZeros="0" zoomScaleNormal="100" workbookViewId="0">
      <selection activeCell="O34" sqref="O34"/>
    </sheetView>
  </sheetViews>
  <sheetFormatPr defaultColWidth="10.7265625" defaultRowHeight="12" customHeight="1"/>
  <cols>
    <col min="1" max="1" width="3.179687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.726562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280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84" t="s">
        <v>284</v>
      </c>
      <c r="P4" s="685"/>
      <c r="Q4" s="686"/>
    </row>
    <row r="5" spans="1:18" ht="12" customHeight="1" thickBot="1">
      <c r="K5" s="15"/>
      <c r="O5" s="687" t="s">
        <v>225</v>
      </c>
      <c r="P5" s="688"/>
      <c r="Q5" s="689"/>
    </row>
    <row r="6" spans="1:18" ht="12" customHeight="1" thickBot="1">
      <c r="G6" s="118" t="s">
        <v>44</v>
      </c>
      <c r="K6" s="15"/>
      <c r="O6" s="682"/>
      <c r="P6" s="683"/>
      <c r="Q6" s="683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90"/>
      <c r="P7" s="690"/>
      <c r="Q7" s="691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82"/>
      <c r="P10" s="693"/>
      <c r="Q10" s="182"/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1'!Q15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2'!D16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50">
        <f>'YR 1'!Q16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2'!D17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50">
        <f>'YR 1'!Q17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2'!D18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50">
        <f>'YR 1'!Q18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2'!D19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50">
        <f>'YR 1'!Q19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2'!D20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50">
        <f>'YR 1'!Q20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2'!D21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50">
        <f>'YR 1'!Q21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2'!D22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50">
        <f>'YR 1'!Q22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2'!D23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50">
        <f>'YR 1'!Q23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2'!D24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50">
        <f>'YR 1'!Q24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50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5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50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50">
        <f>'YR 1'!Q28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50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50">
        <f>'YR 1'!Q30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5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50">
        <f>'YR 1'!Q32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01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02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1'!P61</f>
        <v>Sub #1</v>
      </c>
      <c r="Q60" s="179" t="str">
        <f>'COST SHARE YR 1'!Q61</f>
        <v>Sub #2</v>
      </c>
      <c r="R60" s="179" t="str">
        <f>'COST SHARE YR 1'!R61</f>
        <v>Sub #3</v>
      </c>
      <c r="S60" s="179" t="str">
        <f>'COST SHARE YR 1'!S61</f>
        <v>Sub #4</v>
      </c>
      <c r="T60" s="179" t="str">
        <f>'COST SHARE 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1'!P62</f>
        <v>0</v>
      </c>
      <c r="Q61" s="135">
        <f>'COST SHARE YR 1'!Q62</f>
        <v>0</v>
      </c>
      <c r="R61" s="135">
        <f>'COST SHARE YR 1'!R62</f>
        <v>0</v>
      </c>
      <c r="S61" s="135">
        <f>'COST SHARE YR 1'!S62</f>
        <v>0</v>
      </c>
      <c r="T61" s="135">
        <f>'COST SHARE YR 1'!T62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1'!P67&lt;24999,'COST SHARE YR 1'!P67+'COST SHARE YR 2'!P64&lt;24999),P64,25000-'COST SHARE YR 1'!P67)</f>
        <v>0</v>
      </c>
      <c r="Q66" s="516">
        <f>IF(AND('COST SHARE YR 1'!Q67&lt;24999,'COST SHARE YR 1'!Q67+'COST SHARE YR 2'!Q64&lt;24999),Q64,25000-'COST SHARE YR 1'!Q67)</f>
        <v>0</v>
      </c>
      <c r="R66" s="516">
        <f>IF(AND('COST SHARE YR 1'!R67&lt;24999,'COST SHARE YR 1'!R67+'COST SHARE YR 2'!R64&lt;24999),R64,25000-'COST SHARE YR 1'!R67)</f>
        <v>0</v>
      </c>
      <c r="S66" s="516">
        <f>IF(AND('COST SHARE YR 1'!S67&lt;24999,'COST SHARE YR 1'!S67+'COST SHARE YR 2'!S64&lt;24999),S64,25000-'COST SHARE YR 1'!S67)</f>
        <v>0</v>
      </c>
      <c r="T66" s="516">
        <f>IF(AND('COST SHARE YR 1'!T67&lt;24999,'COST SHARE YR 1'!T67+'COST SHARE YR 2'!T64&lt;24999),T64,25000-'COST SHARE 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IF(H34&gt;0,Rates!C13*B34,0)+IF(I34&gt;0,Rates!B13*'COST SHARE YR 1'!B34,0)+IF('COST SHARE YR 1'!J34&gt;0,Rates!D13*'COST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90"/>
      <c r="P73" s="690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2"/>
      <c r="H78" s="693"/>
      <c r="I78" s="693"/>
      <c r="J78" s="693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3aaD8eEU4FRGqxrGf2Iut3TlCKTKVXeJ8jp6CNUfxNxseyPZ9diPB+1CVgYFOFUqoTi3YsEazLj8dFNZUyYEvg==" saltValue="d9Tq4HOyctJl/13/MnroBw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 P61:T61 Q60:T60 O46:O49 K8 D1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07"/>
  <sheetViews>
    <sheetView showGridLines="0" showZeros="0" zoomScaleNormal="100" workbookViewId="0">
      <selection activeCell="O34" sqref="O34"/>
    </sheetView>
  </sheetViews>
  <sheetFormatPr defaultColWidth="10.7265625" defaultRowHeight="12" customHeight="1"/>
  <cols>
    <col min="1" max="1" width="2.81640625" style="27" customWidth="1"/>
    <col min="2" max="2" width="2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7265625" style="15" customWidth="1"/>
    <col min="14" max="14" width="4.179687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149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68" t="s">
        <v>220</v>
      </c>
      <c r="P4" s="669"/>
      <c r="Q4" s="670"/>
    </row>
    <row r="5" spans="1:18" ht="12" customHeight="1">
      <c r="K5" s="15"/>
      <c r="L5" s="158"/>
      <c r="O5" s="671" t="s">
        <v>283</v>
      </c>
      <c r="P5" s="672"/>
      <c r="Q5" s="673"/>
    </row>
    <row r="6" spans="1:18" ht="12" customHeight="1" thickBot="1">
      <c r="G6" s="118" t="s">
        <v>45</v>
      </c>
      <c r="K6" s="15"/>
      <c r="L6" s="158"/>
      <c r="O6" s="674" t="s">
        <v>225</v>
      </c>
      <c r="P6" s="675"/>
      <c r="Q6" s="676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3" t="s">
        <v>221</v>
      </c>
      <c r="P7" s="654"/>
      <c r="Q7" s="655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79" t="s">
        <v>222</v>
      </c>
      <c r="P8" s="680"/>
      <c r="Q8" s="681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61" t="s">
        <v>51</v>
      </c>
      <c r="B10" s="215"/>
      <c r="C10" s="216"/>
      <c r="D10" s="217"/>
      <c r="E10" s="304"/>
      <c r="F10" s="305"/>
      <c r="G10" s="17"/>
      <c r="H10" s="18"/>
      <c r="I10" s="18"/>
      <c r="J10" s="15" t="s">
        <v>7</v>
      </c>
      <c r="K10" s="114"/>
      <c r="L10" s="155"/>
      <c r="O10" s="696" t="s">
        <v>144</v>
      </c>
      <c r="P10" s="697"/>
      <c r="Q10" s="195">
        <f>K78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  <c r="O11" s="211"/>
      <c r="P11" s="212"/>
      <c r="Q11" s="212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3'!K15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2'!Q15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3'!K16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2'!Q16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3'!K17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2'!Q17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3'!K18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2'!Q18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3'!K19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2'!Q19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3'!K20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2'!Q20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3'!K21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2'!Q21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3'!K22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2'!Q22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3'!K23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2'!Q23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3'!K24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2'!Q24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225" t="str">
        <f>'YR 1'!D25</f>
        <v>Postdoc</v>
      </c>
      <c r="E25" s="37"/>
      <c r="F25" s="37"/>
      <c r="G25" s="35"/>
      <c r="H25" s="111"/>
      <c r="I25" s="213"/>
      <c r="J25" s="213"/>
      <c r="K25" s="63">
        <f>((H25)*P25)</f>
        <v>0</v>
      </c>
      <c r="L25" s="574">
        <f>'COST SHARE YR 3'!K25</f>
        <v>0</v>
      </c>
      <c r="M25" s="24"/>
      <c r="O25" s="180" t="s">
        <v>268</v>
      </c>
      <c r="P25" s="74">
        <f t="shared" ref="P25:P32" si="3">Q25/12</f>
        <v>0</v>
      </c>
      <c r="Q25" s="110">
        <f>'YR 2'!Q25</f>
        <v>0</v>
      </c>
      <c r="R25" s="138"/>
    </row>
    <row r="26" spans="1:18" ht="12" customHeight="1">
      <c r="A26" s="136"/>
      <c r="B26" s="21"/>
      <c r="C26" s="21"/>
      <c r="D26" s="225" t="str">
        <f>'YR 1'!D26</f>
        <v>Postdoc</v>
      </c>
      <c r="E26" s="34"/>
      <c r="F26" s="34"/>
      <c r="G26" s="36"/>
      <c r="H26" s="111"/>
      <c r="I26" s="213"/>
      <c r="J26" s="213"/>
      <c r="K26" s="63">
        <f>((H26)*P26)</f>
        <v>0</v>
      </c>
      <c r="L26" s="574">
        <f>'COST SHARE YR 3'!K26</f>
        <v>0</v>
      </c>
      <c r="M26" s="24"/>
      <c r="O26" s="180" t="s">
        <v>268</v>
      </c>
      <c r="P26" s="74">
        <f>Q26/12</f>
        <v>0</v>
      </c>
      <c r="Q26" s="110">
        <f>'YR 2'!Q26</f>
        <v>0</v>
      </c>
      <c r="R26" s="138"/>
    </row>
    <row r="27" spans="1:18" ht="12" customHeight="1">
      <c r="A27" s="136"/>
      <c r="B27" s="21"/>
      <c r="C27" s="21"/>
      <c r="D27" s="225" t="str">
        <f>'YR 1'!D27</f>
        <v>Postdoc</v>
      </c>
      <c r="E27" s="34"/>
      <c r="F27" s="34"/>
      <c r="G27" s="36"/>
      <c r="H27" s="111"/>
      <c r="I27" s="213"/>
      <c r="J27" s="213"/>
      <c r="K27" s="63">
        <f>((H27)*P27)</f>
        <v>0</v>
      </c>
      <c r="L27" s="574">
        <f>'COST SHARE YR 3'!K27</f>
        <v>0</v>
      </c>
      <c r="M27" s="24"/>
      <c r="O27" s="180" t="s">
        <v>268</v>
      </c>
      <c r="P27" s="74">
        <f>Q27/12</f>
        <v>0</v>
      </c>
      <c r="Q27" s="110">
        <f>'YR 2'!Q27</f>
        <v>0</v>
      </c>
      <c r="R27" s="138"/>
    </row>
    <row r="28" spans="1:18" ht="12" customHeight="1" thickBot="1">
      <c r="A28" s="136"/>
      <c r="B28" s="21"/>
      <c r="C28" s="21"/>
      <c r="D28" s="225" t="str">
        <f>'YR 1'!D28</f>
        <v>Postdoc</v>
      </c>
      <c r="E28" s="34"/>
      <c r="F28" s="34"/>
      <c r="G28" s="36"/>
      <c r="H28" s="111"/>
      <c r="I28" s="213"/>
      <c r="J28" s="213"/>
      <c r="K28" s="63">
        <f>((H28)*P28)</f>
        <v>0</v>
      </c>
      <c r="L28" s="574">
        <f>'COST SHARE YR 3'!K28</f>
        <v>0</v>
      </c>
      <c r="M28" s="24"/>
      <c r="O28" s="180" t="s">
        <v>268</v>
      </c>
      <c r="P28" s="74">
        <f>Q28/12</f>
        <v>0</v>
      </c>
      <c r="Q28" s="110">
        <f>'YR 2'!Q28</f>
        <v>0</v>
      </c>
      <c r="R28" s="138"/>
    </row>
    <row r="29" spans="1:18" ht="12" customHeight="1" thickBot="1">
      <c r="A29" s="37"/>
      <c r="B29" s="39"/>
      <c r="C29" s="39"/>
      <c r="D29" s="302" t="s">
        <v>233</v>
      </c>
      <c r="E29" s="34"/>
      <c r="F29" s="34"/>
      <c r="G29" s="34"/>
      <c r="H29" s="68">
        <f>SUM(H15:H28)</f>
        <v>0</v>
      </c>
      <c r="I29" s="68">
        <f>SUM(I15:I28)</f>
        <v>0</v>
      </c>
      <c r="J29" s="303">
        <f>SUM(J15:J28)</f>
        <v>0</v>
      </c>
      <c r="K29" s="249">
        <f>SUM(K15:K28)</f>
        <v>0</v>
      </c>
      <c r="L29" s="623">
        <f>'COST SHARE YR 3'!K29</f>
        <v>0</v>
      </c>
      <c r="M29" s="24"/>
      <c r="O29" s="124" t="s">
        <v>6</v>
      </c>
      <c r="P29" s="75">
        <f t="shared" si="3"/>
        <v>0</v>
      </c>
      <c r="Q29" s="110">
        <f>'YR 2'!Q29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2'!Q30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17"/>
      <c r="F31" s="217"/>
      <c r="G31" s="218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2'!Q31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3'!K32</f>
        <v>0</v>
      </c>
      <c r="M32" s="24"/>
      <c r="O32" s="124" t="s">
        <v>16</v>
      </c>
      <c r="P32" s="75">
        <f t="shared" si="3"/>
        <v>0</v>
      </c>
      <c r="Q32" s="110">
        <f>'YR 2'!Q32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3'!K33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P31</f>
        <v>0</v>
      </c>
      <c r="G34" s="141" t="s">
        <v>10</v>
      </c>
      <c r="H34" s="111"/>
      <c r="I34" s="208"/>
      <c r="J34" s="208"/>
      <c r="K34" s="69">
        <f>B34*F34*H34</f>
        <v>0</v>
      </c>
      <c r="L34" s="623">
        <f>'COST SHARE YR 3'!K34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3">
        <f>'COST SHARE YR 3'!K35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5" t="s">
        <v>37</v>
      </c>
      <c r="K36" s="69">
        <f>B36*(Rates!B19*Rates!B20)*H36</f>
        <v>0</v>
      </c>
      <c r="L36" s="623">
        <f>'COST SHARE YR 3'!K36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1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3">
        <f>'COST SHARE YR 3'!K37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70">
        <f>SUM(K29:K37)</f>
        <v>0</v>
      </c>
      <c r="L38" s="630">
        <f>'COST SHARE YR 3'!K38</f>
        <v>0</v>
      </c>
      <c r="M38" s="24"/>
      <c r="N38" s="15" t="s">
        <v>19</v>
      </c>
      <c r="O38" s="159">
        <f t="shared" ref="O38:O45" si="4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308" t="s">
        <v>76</v>
      </c>
      <c r="C39" s="308"/>
      <c r="D39" s="602"/>
      <c r="E39" s="602"/>
      <c r="F39" s="603"/>
      <c r="G39" s="146"/>
      <c r="H39" s="21"/>
      <c r="I39" s="145"/>
      <c r="J39" s="21"/>
      <c r="K39" s="70">
        <f>P56</f>
        <v>0</v>
      </c>
      <c r="L39" s="630">
        <f>'COST SHARE YR 3'!K39</f>
        <v>0</v>
      </c>
      <c r="M39" s="24"/>
      <c r="N39" s="15" t="s">
        <v>19</v>
      </c>
      <c r="O39" s="159">
        <f t="shared" si="4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3" t="s">
        <v>77</v>
      </c>
      <c r="C40" s="584"/>
      <c r="D40" s="585"/>
      <c r="E40" s="585"/>
      <c r="F40" s="585"/>
      <c r="G40" s="586"/>
      <c r="H40" s="21"/>
      <c r="I40" s="39"/>
      <c r="J40" s="39"/>
      <c r="K40" s="70">
        <f>SUM(K38:K39)</f>
        <v>0</v>
      </c>
      <c r="L40" s="630">
        <f>'COST SHARE YR 3'!K40</f>
        <v>0</v>
      </c>
      <c r="M40" s="24"/>
      <c r="N40" s="15" t="s">
        <v>19</v>
      </c>
      <c r="O40" s="159">
        <f t="shared" si="4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6">
        <f>IF(R24&gt;11,(H24*Rates!B10+P24*H24*Rates!B4),((I24*P24)*Rates!B4)+(I24*Rates!B9)+((J24*P24)*Rates!B4))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11"/>
      <c r="H46" s="17"/>
      <c r="I46" s="17"/>
      <c r="J46" s="17"/>
      <c r="K46" s="140"/>
      <c r="L46" s="483"/>
      <c r="M46" s="24"/>
      <c r="O46" s="180" t="str">
        <f>O25</f>
        <v>PostDoc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0">
        <f>'COST SHARE YR 3'!K47</f>
        <v>0</v>
      </c>
      <c r="M47" s="24"/>
      <c r="O47" s="180" t="str">
        <f>O26</f>
        <v>PostDoc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50"/>
      <c r="L48" s="623">
        <f>'COST SHARE YR 3'!K48</f>
        <v>0</v>
      </c>
      <c r="M48" s="24"/>
      <c r="O48" s="180" t="str">
        <f>O27</f>
        <v>PostDoc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3">
        <f>'COST SHARE YR 3'!K49</f>
        <v>0</v>
      </c>
      <c r="M49" s="24"/>
      <c r="O49" s="180" t="str">
        <f>O28</f>
        <v>PostDoc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0">
        <f>'COST SHARE YR 3'!K51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3'!K53</f>
        <v>0</v>
      </c>
      <c r="M53" s="24"/>
      <c r="O53" s="15" t="s">
        <v>244</v>
      </c>
      <c r="P53" s="23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3'!K54</f>
        <v>0</v>
      </c>
      <c r="M54" s="24"/>
      <c r="O54" s="224" t="s">
        <v>241</v>
      </c>
      <c r="P54" s="552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3'!K55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3'!K56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70">
        <f>SUM(K53:K56)</f>
        <v>0</v>
      </c>
      <c r="L57" s="630">
        <f>'COST SHARE YR 3'!K57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40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3'!K59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3'!K60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3'!K61</f>
        <v>0</v>
      </c>
      <c r="M61" s="24"/>
      <c r="P61" s="179" t="str">
        <f>'YR 2'!P60</f>
        <v>Sub #1</v>
      </c>
      <c r="Q61" s="179" t="str">
        <f>'YR 2'!Q60</f>
        <v>Sub #2</v>
      </c>
      <c r="R61" s="179" t="str">
        <f>'YR 2'!R60</f>
        <v>Sub #3</v>
      </c>
      <c r="S61" s="179" t="str">
        <f>'YR 2'!S60</f>
        <v>Sub #4</v>
      </c>
      <c r="T61" s="179" t="str">
        <f>'YR 2'!T60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3'!K62</f>
        <v>0</v>
      </c>
      <c r="M62" s="24"/>
      <c r="N62" s="135">
        <v>62</v>
      </c>
      <c r="O62" s="431" t="s">
        <v>224</v>
      </c>
      <c r="P62" s="135">
        <f>'YR 2'!P61</f>
        <v>0</v>
      </c>
      <c r="Q62" s="155">
        <f>'YR 2'!Q61</f>
        <v>0</v>
      </c>
      <c r="R62" s="155">
        <f>'YR 2'!R61</f>
        <v>0</v>
      </c>
      <c r="S62" s="155">
        <f>'YR 2'!S61</f>
        <v>0</v>
      </c>
      <c r="T62" s="147">
        <f>'YR 2'!T61</f>
        <v>0</v>
      </c>
      <c r="U62" s="320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4">
        <f>'COST SHARE YR 3'!K63</f>
        <v>0</v>
      </c>
      <c r="M63" s="24"/>
      <c r="N63" s="135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4">
        <f>'COST SHARE YR 3'!K64</f>
        <v>0</v>
      </c>
      <c r="M64" s="24"/>
      <c r="N64" s="135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4">
        <f>'COST SHARE YR 3'!K65</f>
        <v>0</v>
      </c>
      <c r="M65" s="24"/>
      <c r="N65" s="135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3'!K66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0">
        <f>IF(H34&gt;0,Rates!C14*B34,0)+IF(I34&gt;0,Rates!B14*'YR 1'!B34,0)+IF('YR 1'!J34&gt;0,Rates!D14*'YR 1'!B34,0)</f>
        <v>0</v>
      </c>
      <c r="L67" s="574">
        <f>'COST SHARE YR 3'!K67</f>
        <v>0</v>
      </c>
      <c r="M67" s="24"/>
      <c r="N67" s="433">
        <v>67</v>
      </c>
      <c r="O67" s="621" t="s">
        <v>218</v>
      </c>
      <c r="P67" s="251">
        <f>IF(AND('YR 1'!P67+'YR 2'!P64&lt;24999,'YR 1'!P67+'YR 2'!P66+'YR 3'!P65&lt;24999),P65,25000-'YR 1'!P67-'YR 2'!P66)</f>
        <v>0</v>
      </c>
      <c r="Q67" s="251">
        <f>IF(AND('YR 1'!Q67+'YR 2'!Q64&lt;24999,'YR 1'!Q67+'YR 2'!Q66+'YR 3'!Q65&lt;24999),Q65,25000-'YR 1'!Q67-'YR 2'!Q66)</f>
        <v>0</v>
      </c>
      <c r="R67" s="251">
        <f>IF(AND('YR 1'!R67+'YR 2'!R64&lt;24999,'YR 1'!R67+'YR 2'!R66+'YR 3'!R65&lt;24999),R65,25000-'YR 1'!R67-'YR 2'!R66)</f>
        <v>0</v>
      </c>
      <c r="S67" s="251">
        <f>IF(AND('YR 1'!S67+'YR 2'!S64&lt;24999,'YR 1'!S67+'YR 2'!S66+'YR 3'!S65&lt;24999),S65,25000-'YR 1'!S67-'YR 2'!S66)</f>
        <v>0</v>
      </c>
      <c r="T67" s="251">
        <f>IF(AND('YR 1'!T67+'YR 2'!T64&lt;24999,'YR 1'!T67+'YR 2'!T66+'YR 3'!T65&lt;24999),T65,25000-'YR 1'!T67-'YR 2'!T66)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574">
        <f>'COST SHARE YR 3'!K68</f>
        <v>0</v>
      </c>
      <c r="M68" s="24"/>
      <c r="N68" s="135">
        <v>68</v>
      </c>
      <c r="O68" s="431" t="s">
        <v>160</v>
      </c>
      <c r="P68" s="167">
        <f>P65-P67</f>
        <v>0</v>
      </c>
      <c r="Q68" s="167">
        <f>Q65-Q67</f>
        <v>0</v>
      </c>
      <c r="R68" s="167">
        <f t="shared" ref="R68:T68" si="6">R65-R67</f>
        <v>0</v>
      </c>
      <c r="S68" s="167">
        <f t="shared" si="6"/>
        <v>0</v>
      </c>
      <c r="T68" s="167">
        <f t="shared" si="6"/>
        <v>0</v>
      </c>
      <c r="U68" s="172">
        <f>SUM(P68:T68)</f>
        <v>0</v>
      </c>
    </row>
    <row r="69" spans="1:21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70">
        <f>SUM(K68+K57+K51+K47+K40)</f>
        <v>0</v>
      </c>
      <c r="L69" s="630">
        <f>'COST SHARE YR 3'!K69</f>
        <v>0</v>
      </c>
      <c r="M69" s="24"/>
      <c r="P69" s="250">
        <f>SUM(P67:P68)</f>
        <v>0</v>
      </c>
      <c r="Q69" s="250">
        <f t="shared" ref="Q69:T69" si="7">SUM(Q67:Q68)</f>
        <v>0</v>
      </c>
      <c r="R69" s="250">
        <f t="shared" si="7"/>
        <v>0</v>
      </c>
      <c r="S69" s="250">
        <f t="shared" si="7"/>
        <v>0</v>
      </c>
      <c r="T69" s="250">
        <f t="shared" si="7"/>
        <v>0</v>
      </c>
      <c r="U69" s="250">
        <f>SUM(P69:T69)</f>
        <v>0</v>
      </c>
    </row>
    <row r="70" spans="1:21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40"/>
      <c r="L70" s="140"/>
      <c r="M70" s="24"/>
    </row>
    <row r="71" spans="1:21" ht="12" customHeight="1" thickBot="1">
      <c r="D71" s="44">
        <f>Rates!B24</f>
        <v>0.49</v>
      </c>
      <c r="E71" s="17"/>
      <c r="F71" s="71">
        <f>IF(M71=1,K69-K47-K67-K64, K69-K47-K57-K67-K64)</f>
        <v>0</v>
      </c>
      <c r="G71" s="25"/>
      <c r="H71" s="43"/>
      <c r="J71" s="15"/>
      <c r="K71" s="558">
        <f>F71*Rates!B24</f>
        <v>0</v>
      </c>
      <c r="L71" s="498">
        <f>'COST SHARE YR 3'!K71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58">
        <f>K71</f>
        <v>0</v>
      </c>
      <c r="L72" s="498">
        <f>L71</f>
        <v>0</v>
      </c>
    </row>
    <row r="73" spans="1:21" ht="12" customHeight="1" thickBot="1">
      <c r="A73" s="307" t="s">
        <v>103</v>
      </c>
      <c r="B73" s="308" t="s">
        <v>104</v>
      </c>
      <c r="C73" s="308"/>
      <c r="D73" s="309"/>
      <c r="E73" s="309"/>
      <c r="F73" s="310"/>
      <c r="G73" s="120"/>
      <c r="H73" s="21"/>
      <c r="I73" s="40"/>
      <c r="J73" s="39"/>
      <c r="K73" s="558">
        <f>K72+K69</f>
        <v>0</v>
      </c>
      <c r="L73" s="498">
        <f>'COST SHARE YR 3'!K73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1">
        <f>L74</f>
        <v>0</v>
      </c>
      <c r="L74" s="623">
        <f>'COST SHARE YR 3'!K75</f>
        <v>0</v>
      </c>
      <c r="M74" s="24"/>
      <c r="O74" s="699" t="s">
        <v>157</v>
      </c>
      <c r="P74" s="699"/>
    </row>
    <row r="75" spans="1:21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243">
        <f>K73+K74</f>
        <v>0</v>
      </c>
      <c r="L75" s="24"/>
      <c r="M75" s="24"/>
      <c r="O75" s="203" t="s">
        <v>154</v>
      </c>
      <c r="P75" s="204"/>
    </row>
    <row r="76" spans="1:21" ht="12" customHeight="1">
      <c r="A76" s="15"/>
      <c r="K76" s="15"/>
      <c r="O76" s="203" t="s">
        <v>158</v>
      </c>
      <c r="P76" s="205">
        <f>U64</f>
        <v>0</v>
      </c>
    </row>
    <row r="77" spans="1:21" ht="12" customHeight="1" thickBot="1">
      <c r="A77" s="15"/>
      <c r="K77" s="15"/>
      <c r="O77" s="203" t="s">
        <v>215</v>
      </c>
      <c r="P77" s="205">
        <f>P75+P76</f>
        <v>0</v>
      </c>
    </row>
    <row r="78" spans="1:21" ht="12" customHeight="1" thickBot="1">
      <c r="A78" s="15"/>
      <c r="G78" s="696" t="s">
        <v>144</v>
      </c>
      <c r="H78" s="697"/>
      <c r="I78" s="697"/>
      <c r="J78" s="678"/>
      <c r="K78" s="195">
        <f>SUM(K69-U64)</f>
        <v>0</v>
      </c>
      <c r="O78" s="206" t="s">
        <v>216</v>
      </c>
      <c r="P78" s="207">
        <f>P77-K47-K64-K67-K57</f>
        <v>0</v>
      </c>
    </row>
    <row r="79" spans="1:21" ht="12" customHeight="1">
      <c r="A79" s="15"/>
      <c r="J79" s="152" t="s">
        <v>141</v>
      </c>
      <c r="K79" s="15"/>
      <c r="O79" s="203" t="s">
        <v>155</v>
      </c>
      <c r="P79" s="205">
        <f>P78*0.49</f>
        <v>0</v>
      </c>
    </row>
    <row r="80" spans="1:21" ht="12" customHeight="1">
      <c r="A80" s="15"/>
      <c r="K80" s="15"/>
      <c r="O80" s="203" t="s">
        <v>156</v>
      </c>
      <c r="P80" s="205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3QEKDF19OykBdQVS0WKR3yHhbVCroa0l9KheTRrWcqAlIc92KMeA+Sk7Sg7d60dCaTQ7VxtitT/NRNzVl5yx8A==" saltValue="QtKS+w8jlgmT+Kn/1Gtcig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T62 O46:O49 K8 D11 D7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9372-7158-4786-BAC9-721FAD500AA7}">
  <sheetPr>
    <pageSetUpPr fitToPage="1"/>
  </sheetPr>
  <dimension ref="A1:U1207"/>
  <sheetViews>
    <sheetView showGridLines="0" showZeros="0" zoomScaleNormal="100" workbookViewId="0">
      <selection activeCell="O34" sqref="O34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657"/>
      <c r="Q1" s="658"/>
    </row>
    <row r="2" spans="1:18" ht="12" customHeight="1">
      <c r="A2" s="663"/>
      <c r="B2" s="663"/>
      <c r="C2" s="663"/>
      <c r="D2" s="663"/>
      <c r="E2" s="663"/>
      <c r="G2" s="118"/>
      <c r="K2" s="15"/>
      <c r="O2" s="659"/>
      <c r="P2" s="660"/>
      <c r="Q2" s="661"/>
    </row>
    <row r="3" spans="1:18" ht="10.5">
      <c r="A3" s="663"/>
      <c r="B3" s="663"/>
      <c r="C3" s="663"/>
      <c r="D3" s="663"/>
      <c r="E3" s="663"/>
      <c r="G3" s="118" t="s">
        <v>280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84" t="s">
        <v>284</v>
      </c>
      <c r="P4" s="685"/>
      <c r="Q4" s="686"/>
    </row>
    <row r="5" spans="1:18" ht="12" customHeight="1" thickBot="1">
      <c r="K5" s="15"/>
      <c r="O5" s="687" t="s">
        <v>225</v>
      </c>
      <c r="P5" s="688"/>
      <c r="Q5" s="689"/>
    </row>
    <row r="6" spans="1:18" ht="12" customHeight="1" thickBot="1">
      <c r="G6" s="118" t="s">
        <v>45</v>
      </c>
      <c r="K6" s="15"/>
      <c r="O6" s="682"/>
      <c r="P6" s="683"/>
      <c r="Q6" s="683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90"/>
      <c r="P7" s="690"/>
      <c r="Q7" s="691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82"/>
      <c r="P10" s="693"/>
      <c r="Q10" s="182"/>
    </row>
    <row r="11" spans="1:18" ht="12" customHeight="1" thickBot="1">
      <c r="D11" s="254">
        <f>'YR 3'!D11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698"/>
      <c r="Q12" s="698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3'!Q15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3'!D16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3'!Q16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3'!D17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3'!Q17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3'!D18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3'!Q18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3'!D19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3'!Q19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3'!D20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3'!Q20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3'!D21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3'!Q21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3'!D22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3'!Q22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3'!D23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3'!Q23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3'!D24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3'!Q24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3'!Q28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3'!Q30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3'!Q31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3'!Q32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2'!P60</f>
        <v>Sub #1</v>
      </c>
      <c r="Q60" s="179" t="str">
        <f>'COST SHARE YR 2'!Q60</f>
        <v>Sub #2</v>
      </c>
      <c r="R60" s="179" t="str">
        <f>'COST SHARE YR 2'!R60</f>
        <v>Sub #3</v>
      </c>
      <c r="S60" s="179" t="str">
        <f>'COST SHARE YR 2'!S60</f>
        <v>Sub #4</v>
      </c>
      <c r="T60" s="179" t="str">
        <f>'COST SHARE YR 2'!T60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617">
        <f>'COST SHARE YR 2'!P61</f>
        <v>0</v>
      </c>
      <c r="Q61" s="617">
        <f>'COST SHARE YR 2'!Q61</f>
        <v>0</v>
      </c>
      <c r="R61" s="617">
        <f>'COST SHARE YR 2'!R61</f>
        <v>0</v>
      </c>
      <c r="S61" s="617">
        <f>'COST SHARE YR 2'!S61</f>
        <v>0</v>
      </c>
      <c r="T61" s="617">
        <f>'COST SHARE YR 2'!T61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2'!P64&lt;24999,'COST SHARE YR 1'!P67+'COST SHARE YR 2'!P66+'COST SHARE YR 3'!P64&lt;24999),P64,25000-'COST SHARE YR 1'!P67-'COST SHARE YR 2'!P66)</f>
        <v>0</v>
      </c>
      <c r="Q66" s="516">
        <f>IF(AND('COST SHARE YR 1'!Q67+'COST SHARE YR 2'!Q64&lt;24999,'COST SHARE YR 1'!Q67+'COST SHARE YR 2'!Q66+'COST SHARE YR 3'!Q64&lt;24999),Q64,25000-'COST SHARE YR 1'!Q67-'COST SHARE YR 2'!Q66)</f>
        <v>0</v>
      </c>
      <c r="R66" s="516">
        <f>IF(AND('COST SHARE YR 1'!R67+'COST SHARE YR 2'!R64&lt;24999,'COST SHARE YR 1'!R67+'COST SHARE YR 2'!R66+'COST SHARE YR 3'!R64&lt;24999),R64,25000-'COST SHARE YR 1'!R67-'COST SHARE YR 2'!R66)</f>
        <v>0</v>
      </c>
      <c r="S66" s="516">
        <f>IF(AND('COST SHARE YR 1'!S67+'COST SHARE YR 2'!S64&lt;24999,'COST SHARE YR 1'!S67+'COST SHARE YR 2'!S66+'COST SHARE YR 3'!S64&lt;24999),S64,25000-'COST SHARE YR 1'!S67-'COST SHARE YR 2'!S66)</f>
        <v>0</v>
      </c>
      <c r="T66" s="516">
        <f>IF(AND('COST SHARE YR 1'!T67+'COST SHARE YR 2'!T64&lt;24999,'COST SHARE YR 1'!T67+'COST SHARE YR 2'!T66+'COST SHARE YR 3'!T64&lt;24999),T64,25000-'COST SHARE YR 1'!T67-'COST SHARE YR 2'!T66)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IF(H34&gt;0,Rates!C14*B34,0)+IF(I34&gt;0,Rates!B14*'COST SHARE YR 1'!B34,0)+IF('COST SHARE YR 1'!J34&gt;0,Rates!D14*'COST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90"/>
      <c r="P73" s="690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2"/>
      <c r="H78" s="693"/>
      <c r="I78" s="693"/>
      <c r="J78" s="693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ucLDdKMGxBBRpnlx2BhxnNzFpe0PIbJgESU99fwW9LQRgGLYalyYPsoOXRrS0+fiL65Qqpb5mz+IrGBXEXHQ+A==" saltValue="a2Bstp1epu6RX8GjdLw1+Q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P61 Q60 Q61:T61 R60:T60 O46:O49 K8 D11 D7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07"/>
  <sheetViews>
    <sheetView showGridLines="0" showZeros="0" zoomScaleNormal="100" workbookViewId="0">
      <selection activeCell="N30" sqref="N30"/>
    </sheetView>
  </sheetViews>
  <sheetFormatPr defaultColWidth="10.7265625" defaultRowHeight="12" customHeight="1"/>
  <cols>
    <col min="1" max="1" width="3" style="27" customWidth="1"/>
    <col min="2" max="2" width="2.179687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81640625" style="15" customWidth="1"/>
    <col min="14" max="14" width="4.179687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2" t="s">
        <v>42</v>
      </c>
      <c r="B1" s="662"/>
      <c r="C1" s="662"/>
      <c r="D1" s="662"/>
      <c r="E1" s="662"/>
      <c r="F1" s="163"/>
      <c r="J1" s="164"/>
      <c r="O1" s="656" t="s">
        <v>12</v>
      </c>
      <c r="P1" s="702"/>
      <c r="Q1" s="703"/>
    </row>
    <row r="2" spans="1:18" ht="12" customHeight="1">
      <c r="A2" s="663"/>
      <c r="B2" s="663"/>
      <c r="C2" s="663"/>
      <c r="D2" s="663"/>
      <c r="E2" s="663"/>
      <c r="G2" s="118"/>
      <c r="K2" s="15"/>
      <c r="O2" s="704"/>
      <c r="P2" s="705"/>
      <c r="Q2" s="706"/>
    </row>
    <row r="3" spans="1:18" ht="10.5">
      <c r="A3" s="663"/>
      <c r="B3" s="663"/>
      <c r="C3" s="663"/>
      <c r="D3" s="663"/>
      <c r="E3" s="663"/>
      <c r="G3" s="118" t="s">
        <v>149</v>
      </c>
      <c r="K3" s="15"/>
      <c r="O3" s="665" t="s">
        <v>219</v>
      </c>
      <c r="P3" s="666"/>
      <c r="Q3" s="667"/>
    </row>
    <row r="4" spans="1:18" ht="12" customHeight="1">
      <c r="A4" s="663"/>
      <c r="B4" s="663"/>
      <c r="C4" s="663"/>
      <c r="D4" s="663"/>
      <c r="E4" s="663"/>
      <c r="G4" s="41"/>
      <c r="K4" s="15"/>
      <c r="O4" s="668" t="s">
        <v>220</v>
      </c>
      <c r="P4" s="669"/>
      <c r="Q4" s="670"/>
    </row>
    <row r="5" spans="1:18" ht="12" customHeight="1">
      <c r="K5" s="15"/>
      <c r="L5" s="158"/>
      <c r="O5" s="671" t="s">
        <v>283</v>
      </c>
      <c r="P5" s="672"/>
      <c r="Q5" s="673"/>
    </row>
    <row r="6" spans="1:18" ht="12" customHeight="1" thickBot="1">
      <c r="G6" s="118" t="s">
        <v>46</v>
      </c>
      <c r="K6" s="15"/>
      <c r="L6" s="158"/>
      <c r="O6" s="674" t="s">
        <v>225</v>
      </c>
      <c r="P6" s="675"/>
      <c r="Q6" s="676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3" t="s">
        <v>221</v>
      </c>
      <c r="P7" s="654"/>
      <c r="Q7" s="655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79" t="s">
        <v>222</v>
      </c>
      <c r="P8" s="680"/>
      <c r="Q8" s="681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7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L10" s="155"/>
      <c r="O10" s="707" t="s">
        <v>143</v>
      </c>
      <c r="P10" s="708"/>
      <c r="Q10" s="226">
        <f>K77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1"/>
      <c r="L11" s="155"/>
      <c r="O11" s="211"/>
      <c r="P11" s="212"/>
      <c r="Q11" s="212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O12" s="211"/>
      <c r="P12" s="701"/>
      <c r="Q12" s="701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4'!K15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3'!Q15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4'!K16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3'!Q16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4'!K17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3'!Q17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4'!K18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3'!Q18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4'!K19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3'!Q19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4'!K20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3'!Q20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4'!K21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3'!Q21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4'!K22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3'!Q22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4'!K23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3'!Q23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4'!K24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3'!Q24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13"/>
      <c r="J25" s="213"/>
      <c r="K25" s="63">
        <f>((H25)*P25)</f>
        <v>0</v>
      </c>
      <c r="L25" s="574">
        <f>'COST SHARE YR 4'!K25</f>
        <v>0</v>
      </c>
      <c r="M25" s="24"/>
      <c r="O25" s="180" t="s">
        <v>268</v>
      </c>
      <c r="P25" s="74">
        <f t="shared" ref="P25:P32" si="3">Q25/12</f>
        <v>0</v>
      </c>
      <c r="Q25" s="110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13"/>
      <c r="J26" s="213"/>
      <c r="K26" s="63">
        <f>((H26)*P26)</f>
        <v>0</v>
      </c>
      <c r="L26" s="574">
        <f>'COST SHARE YR 4'!K26</f>
        <v>0</v>
      </c>
      <c r="M26" s="24"/>
      <c r="O26" s="180" t="s">
        <v>268</v>
      </c>
      <c r="P26" s="74">
        <f>Q26/12</f>
        <v>0</v>
      </c>
      <c r="Q26" s="110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13"/>
      <c r="J27" s="213"/>
      <c r="K27" s="63">
        <f>((H27)*P27)</f>
        <v>0</v>
      </c>
      <c r="L27" s="574">
        <f>'COST SHARE YR 4'!K27</f>
        <v>0</v>
      </c>
      <c r="M27" s="24"/>
      <c r="O27" s="180" t="s">
        <v>268</v>
      </c>
      <c r="P27" s="74">
        <f>Q27/12</f>
        <v>0</v>
      </c>
      <c r="Q27" s="110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445"/>
      <c r="J28" s="445"/>
      <c r="K28" s="239">
        <f>((H28)*P28)</f>
        <v>0</v>
      </c>
      <c r="L28" s="574">
        <f>'COST SHARE YR 4'!K28</f>
        <v>0</v>
      </c>
      <c r="M28" s="24"/>
      <c r="O28" s="180" t="s">
        <v>268</v>
      </c>
      <c r="P28" s="74">
        <f>Q28/12</f>
        <v>0</v>
      </c>
      <c r="Q28" s="110">
        <f>'YR 3'!Q28</f>
        <v>0</v>
      </c>
      <c r="R28" s="138"/>
    </row>
    <row r="29" spans="1:18" ht="12" customHeight="1" thickBot="1">
      <c r="A29" s="139"/>
      <c r="B29" s="39"/>
      <c r="C29" s="21"/>
      <c r="D29" s="302" t="s">
        <v>233</v>
      </c>
      <c r="E29" s="34"/>
      <c r="F29" s="34"/>
      <c r="G29" s="34"/>
      <c r="H29" s="240">
        <f>SUM(H15:H28)</f>
        <v>0</v>
      </c>
      <c r="I29" s="241">
        <f>SUM(I15:I28)</f>
        <v>0</v>
      </c>
      <c r="J29" s="241">
        <f>SUM(J15:J28)</f>
        <v>0</v>
      </c>
      <c r="K29" s="242">
        <f>SUM(K15:K28)</f>
        <v>0</v>
      </c>
      <c r="L29" s="623">
        <f>'COST SHARE YR 4'!K29</f>
        <v>0</v>
      </c>
      <c r="M29" s="24"/>
      <c r="O29" s="124" t="s">
        <v>6</v>
      </c>
      <c r="P29" s="75">
        <f t="shared" si="3"/>
        <v>0</v>
      </c>
      <c r="Q29" s="110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3'!Q30</f>
        <v>0</v>
      </c>
      <c r="R30" s="138"/>
    </row>
    <row r="31" spans="1:18" ht="12" customHeight="1" thickBot="1">
      <c r="A31" s="227" t="s">
        <v>61</v>
      </c>
      <c r="B31" s="216" t="s">
        <v>243</v>
      </c>
      <c r="C31" s="228"/>
      <c r="D31" s="218"/>
      <c r="E31" s="218"/>
      <c r="F31" s="218"/>
      <c r="G31" s="218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3'!Q31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4'!K32</f>
        <v>0</v>
      </c>
      <c r="M32" s="24"/>
      <c r="O32" s="124" t="s">
        <v>16</v>
      </c>
      <c r="P32" s="75">
        <f t="shared" si="3"/>
        <v>0</v>
      </c>
      <c r="Q32" s="110">
        <f>'YR 3'!Q32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4'!K33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2">
        <f>Q31/12</f>
        <v>0</v>
      </c>
      <c r="G34" s="141" t="s">
        <v>10</v>
      </c>
      <c r="H34" s="111"/>
      <c r="I34" s="208"/>
      <c r="J34" s="208"/>
      <c r="K34" s="69">
        <f>B34*F34*H34</f>
        <v>0</v>
      </c>
      <c r="L34" s="623">
        <f>'COST SHARE YR 4'!K34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3">
        <f>'COST SHARE YR 4'!K35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42" t="s">
        <v>37</v>
      </c>
      <c r="J36" s="142"/>
      <c r="K36" s="69">
        <f>B36*(Rates!B19*Rates!B20)*H36</f>
        <v>0</v>
      </c>
      <c r="L36" s="623">
        <f>'COST SHARE YR 4'!K36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1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3">
        <f>'COST SHARE YR 4'!K37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70">
        <f>SUM(K29:K37)</f>
        <v>0</v>
      </c>
      <c r="L38" s="630">
        <f>'COST SHARE YR 4'!K38</f>
        <v>0</v>
      </c>
      <c r="M38" s="24"/>
      <c r="N38" s="15" t="s">
        <v>19</v>
      </c>
      <c r="O38" s="159">
        <f t="shared" ref="O38:O45" si="4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308" t="s">
        <v>76</v>
      </c>
      <c r="C39" s="308"/>
      <c r="D39" s="309"/>
      <c r="E39" s="309"/>
      <c r="F39" s="612"/>
      <c r="G39" s="146"/>
      <c r="H39" s="21"/>
      <c r="I39" s="145"/>
      <c r="J39" s="21"/>
      <c r="K39" s="70">
        <f>P56</f>
        <v>0</v>
      </c>
      <c r="L39" s="630">
        <f>'COST SHARE YR 4'!K39</f>
        <v>0</v>
      </c>
      <c r="M39" s="24"/>
      <c r="N39" s="15" t="s">
        <v>19</v>
      </c>
      <c r="O39" s="159">
        <f t="shared" si="4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3" t="s">
        <v>77</v>
      </c>
      <c r="C40" s="584"/>
      <c r="D40" s="585"/>
      <c r="E40" s="585"/>
      <c r="F40" s="585"/>
      <c r="G40" s="586"/>
      <c r="H40" s="21"/>
      <c r="I40" s="39"/>
      <c r="J40" s="39"/>
      <c r="K40" s="70">
        <f>SUM(K38:K39)</f>
        <v>0</v>
      </c>
      <c r="L40" s="630">
        <f>'COST SHARE YR 4'!K40</f>
        <v>0</v>
      </c>
      <c r="M40" s="24"/>
      <c r="N40" s="15" t="s">
        <v>19</v>
      </c>
      <c r="O40" s="159">
        <f t="shared" si="4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6">
        <f>IF(R24&gt;11, (H24*Rates!B10+P24*H24*Rates!B4), 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50"/>
      <c r="H46" s="17"/>
      <c r="I46" s="17"/>
      <c r="J46" s="17"/>
      <c r="K46" s="140"/>
      <c r="L46" s="483"/>
      <c r="M46" s="24"/>
      <c r="O46" s="180" t="s">
        <v>268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6">
        <f>G43+G44+G45+G46</f>
        <v>0</v>
      </c>
      <c r="L47" s="630">
        <f>'COST SHARE YR 4'!K47</f>
        <v>0</v>
      </c>
      <c r="M47" s="24"/>
      <c r="O47" s="180" t="s">
        <v>268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50"/>
      <c r="L48" s="623">
        <f>'COST SHARE YR 4'!K48</f>
        <v>0</v>
      </c>
      <c r="M48" s="24"/>
      <c r="O48" s="180" t="s">
        <v>268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3">
        <f>'COST SHARE YR 4'!K49</f>
        <v>0</v>
      </c>
      <c r="M49" s="24"/>
      <c r="O49" s="180" t="s">
        <v>268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65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6">
        <f>SUM(K48:K49)</f>
        <v>0</v>
      </c>
      <c r="L51" s="630">
        <f>'COST SHARE YR 4'!K51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65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4'!K53</f>
        <v>0</v>
      </c>
      <c r="M53" s="24"/>
      <c r="O53" s="15" t="s">
        <v>244</v>
      </c>
      <c r="P53" s="214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4'!K54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4'!K55</f>
        <v>0</v>
      </c>
      <c r="M55" s="24"/>
      <c r="O55" s="124" t="s">
        <v>16</v>
      </c>
      <c r="P55" s="22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4'!K56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270</v>
      </c>
      <c r="C57" s="21"/>
      <c r="D57" s="34"/>
      <c r="E57" s="23"/>
      <c r="F57" s="37"/>
      <c r="G57" s="37" t="s">
        <v>92</v>
      </c>
      <c r="H57" s="39"/>
      <c r="I57" s="40"/>
      <c r="J57" s="39"/>
      <c r="K57" s="76">
        <f>SUM(K53:K56)</f>
        <v>0</v>
      </c>
      <c r="L57" s="630">
        <f>'COST SHARE YR 4'!K57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65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4'!K59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4'!K60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4'!K61</f>
        <v>0</v>
      </c>
      <c r="M61" s="24"/>
      <c r="P61" s="179" t="str">
        <f>'YR 3'!P61</f>
        <v>Sub #1</v>
      </c>
      <c r="Q61" s="179" t="str">
        <f>'YR 3'!Q61</f>
        <v>Sub #2</v>
      </c>
      <c r="R61" s="179" t="str">
        <f>'YR 3'!R61</f>
        <v>Sub #3</v>
      </c>
      <c r="S61" s="179" t="str">
        <f>'YR 3'!S61</f>
        <v>Sub #4</v>
      </c>
      <c r="T61" s="179" t="str">
        <f>'YR 3'!T61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4'!K62</f>
        <v>0</v>
      </c>
      <c r="M62" s="24"/>
      <c r="N62" s="135">
        <v>62</v>
      </c>
      <c r="O62" s="434" t="s">
        <v>224</v>
      </c>
      <c r="P62" s="135">
        <f>'YR 3'!P62</f>
        <v>0</v>
      </c>
      <c r="Q62" s="155">
        <f>'YR 3'!Q62</f>
        <v>0</v>
      </c>
      <c r="R62" s="155">
        <f>'YR 3'!R62</f>
        <v>0</v>
      </c>
      <c r="S62" s="155">
        <f>'YR 3'!S62</f>
        <v>0</v>
      </c>
      <c r="T62" s="147">
        <f>'YR 3'!T62</f>
        <v>0</v>
      </c>
      <c r="U62" s="169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4">
        <f>'COST SHARE YR 4'!K63</f>
        <v>0</v>
      </c>
      <c r="M63" s="24"/>
      <c r="N63" s="135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4">
        <f>'COST SHARE YR 4'!K64</f>
        <v>0</v>
      </c>
      <c r="M64" s="24"/>
      <c r="N64" s="135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6">
        <f>K63+K64</f>
        <v>0</v>
      </c>
      <c r="L65" s="574">
        <f>'COST SHARE YR 4'!K65</f>
        <v>0</v>
      </c>
      <c r="M65" s="24"/>
      <c r="N65" s="135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4'!K66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7">
        <f>IF(H34&gt;0,Rates!C15*B34,0)+IF(I34&gt;0,Rates!B15*'YR 1'!B34,0)+IF('YR 1'!J34&gt;0,Rates!D15*'YR 1'!B34,0)</f>
        <v>0</v>
      </c>
      <c r="L67" s="574">
        <f>'COST SHARE YR 4'!K67</f>
        <v>0</v>
      </c>
      <c r="M67" s="24"/>
      <c r="N67" s="135">
        <v>67</v>
      </c>
      <c r="O67" s="621" t="s">
        <v>218</v>
      </c>
      <c r="P67" s="251">
        <f>IF(AND('YR 1'!P67+'YR 2'!P66+'YR 3'!P67&lt;24999,'YR 1'!P67+'YR 2'!P66+'YR 3'!P67+'YR 4'!P65&lt;24999),P65,25000-'YR 1'!P67-'YR 2'!P66-'YR 3'!P67)</f>
        <v>0</v>
      </c>
      <c r="Q67" s="251">
        <f>IF(AND('YR 1'!Q67+'YR 2'!Q66+'YR 3'!Q67&lt;24999,'YR 1'!Q67+'YR 2'!Q66+'YR 3'!Q67+'YR 4'!Q65&lt;24999),Q65,25000-'YR 1'!Q67-'YR 2'!Q66-'YR 3'!Q67)</f>
        <v>0</v>
      </c>
      <c r="R67" s="251">
        <f>IF(AND('YR 1'!R67+'YR 2'!R66+'YR 3'!R67&lt;24999,'YR 1'!R67+'YR 2'!R66+'YR 3'!R67+'YR 4'!R65&lt;24999),R65,25000-'YR 1'!R67-'YR 2'!R66-'YR 3'!R67)</f>
        <v>0</v>
      </c>
      <c r="S67" s="251">
        <f>IF(AND('YR 1'!S67+'YR 2'!S66+'YR 3'!S67&lt;24999,'YR 1'!S67+'YR 2'!S66+'YR 3'!S67+'YR 4'!S65&lt;24999),S65,25000-'YR 1'!S67-'YR 2'!S66-'YR 3'!S67)</f>
        <v>0</v>
      </c>
      <c r="T67" s="251">
        <f>IF(AND('YR 1'!T67+'YR 2'!T66+'YR 3'!T67&lt;24999,'YR 1'!T67+'YR 2'!T66+'YR 3'!T67+'YR 4'!T65&lt;24999),T65,25000-'YR 1'!T67-'YR 2'!T66-'YR 3'!T67)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6">
        <f>SUM(K59+K60+K61+K62+K63+K64+K66+K67)</f>
        <v>0</v>
      </c>
      <c r="L68" s="574">
        <f>'COST SHARE YR 4'!K68</f>
        <v>0</v>
      </c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6">S65-S67</f>
        <v>0</v>
      </c>
      <c r="T68" s="176">
        <f t="shared" si="6"/>
        <v>0</v>
      </c>
      <c r="U68" s="172">
        <f>SUM(P68:T68)</f>
        <v>0</v>
      </c>
    </row>
    <row r="69" spans="1:21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76">
        <f>SUM(K68+K57+K51+K47+K40)</f>
        <v>0</v>
      </c>
      <c r="L69" s="630">
        <f>'COST SHARE YR 4'!K69</f>
        <v>0</v>
      </c>
      <c r="M69" s="24"/>
      <c r="P69" s="250">
        <f>SUM(P67:P68)</f>
        <v>0</v>
      </c>
      <c r="Q69" s="250">
        <f t="shared" ref="Q69:T69" si="7">SUM(Q67:Q68)</f>
        <v>0</v>
      </c>
      <c r="R69" s="250">
        <f t="shared" si="7"/>
        <v>0</v>
      </c>
      <c r="S69" s="250">
        <f t="shared" si="7"/>
        <v>0</v>
      </c>
      <c r="T69" s="250">
        <f t="shared" si="7"/>
        <v>0</v>
      </c>
      <c r="U69" s="250">
        <f>SUM(P69:T69)</f>
        <v>0</v>
      </c>
    </row>
    <row r="70" spans="1:21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65"/>
      <c r="L70" s="485"/>
      <c r="M70" s="24"/>
    </row>
    <row r="71" spans="1:21" ht="12" customHeight="1" thickBot="1">
      <c r="D71" s="44">
        <f>Rates!B25</f>
        <v>0.49</v>
      </c>
      <c r="E71" s="17"/>
      <c r="F71" s="71">
        <f>IF(M71=1,K69-K47-K67, K69-K47-K57-K67-K64)</f>
        <v>0</v>
      </c>
      <c r="G71" s="25"/>
      <c r="H71" s="43"/>
      <c r="J71" s="15"/>
      <c r="K71" s="77">
        <f>F71*Rates!B25</f>
        <v>0</v>
      </c>
      <c r="L71" s="574">
        <f>'COST SHARE YR 4'!K71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7">
        <f>K71</f>
        <v>0</v>
      </c>
      <c r="L72" s="574">
        <f>'COST SHARE YR 4'!K72</f>
        <v>0</v>
      </c>
    </row>
    <row r="73" spans="1:21" ht="12" customHeight="1" thickBot="1">
      <c r="A73" s="261" t="s">
        <v>103</v>
      </c>
      <c r="B73" s="262" t="s">
        <v>104</v>
      </c>
      <c r="C73" s="262"/>
      <c r="D73" s="265"/>
      <c r="E73" s="265"/>
      <c r="F73" s="266"/>
      <c r="G73" s="120"/>
      <c r="H73" s="21"/>
      <c r="I73" s="40"/>
      <c r="J73" s="39"/>
      <c r="K73" s="76">
        <f>K72+K69</f>
        <v>0</v>
      </c>
      <c r="L73" s="574">
        <f>'COST SHARE YR 4'!K73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2">
        <f>L74</f>
        <v>0</v>
      </c>
      <c r="L74" s="574">
        <f>'COST SHARE YR 4'!K75</f>
        <v>0</v>
      </c>
      <c r="M74" s="24"/>
      <c r="O74" s="700" t="s">
        <v>157</v>
      </c>
      <c r="P74" s="700"/>
    </row>
    <row r="75" spans="1:21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312">
        <f>K73+K74</f>
        <v>0</v>
      </c>
      <c r="L75" s="24"/>
      <c r="M75" s="24"/>
      <c r="O75" s="230" t="s">
        <v>154</v>
      </c>
      <c r="P75" s="231"/>
    </row>
    <row r="76" spans="1:21" ht="12" customHeight="1" thickBot="1">
      <c r="A76" s="15"/>
      <c r="K76" s="15"/>
      <c r="O76" s="230" t="s">
        <v>158</v>
      </c>
      <c r="P76" s="232">
        <f>U64</f>
        <v>0</v>
      </c>
    </row>
    <row r="77" spans="1:21" ht="12" customHeight="1" thickBot="1">
      <c r="A77" s="15"/>
      <c r="G77" s="696" t="s">
        <v>143</v>
      </c>
      <c r="H77" s="697"/>
      <c r="I77" s="697"/>
      <c r="J77" s="678"/>
      <c r="K77" s="195">
        <f>SUM(K69-U64)</f>
        <v>0</v>
      </c>
      <c r="O77" s="230" t="s">
        <v>215</v>
      </c>
      <c r="P77" s="232">
        <f>P75+P76</f>
        <v>0</v>
      </c>
    </row>
    <row r="78" spans="1:21" ht="12" customHeight="1">
      <c r="A78" s="15"/>
      <c r="J78" s="152" t="s">
        <v>141</v>
      </c>
      <c r="K78" s="15"/>
      <c r="O78" s="233" t="s">
        <v>216</v>
      </c>
      <c r="P78" s="234">
        <f>P77-K47-K64-K67-K57</f>
        <v>0</v>
      </c>
    </row>
    <row r="79" spans="1:21" ht="12" customHeight="1">
      <c r="A79" s="15"/>
      <c r="K79" s="15"/>
      <c r="O79" s="230" t="s">
        <v>155</v>
      </c>
      <c r="P79" s="232">
        <f>P78*0.49</f>
        <v>0</v>
      </c>
    </row>
    <row r="80" spans="1:21" ht="12" customHeight="1">
      <c r="A80" s="15"/>
      <c r="K80" s="15"/>
      <c r="O80" s="230" t="s">
        <v>156</v>
      </c>
      <c r="P80" s="232">
        <f>P75+P79+P76</f>
        <v>0</v>
      </c>
    </row>
    <row r="81" spans="1:16" ht="12" customHeight="1">
      <c r="A81" s="15"/>
      <c r="K81" s="15"/>
      <c r="O81" s="211"/>
      <c r="P81" s="212"/>
    </row>
    <row r="82" spans="1:16" ht="12" customHeight="1">
      <c r="A82" s="15"/>
      <c r="K82" s="15"/>
    </row>
    <row r="83" spans="1:16" ht="12" customHeight="1">
      <c r="A83" s="15"/>
      <c r="K83" s="15"/>
    </row>
    <row r="84" spans="1:16" ht="12" customHeight="1">
      <c r="A84" s="15"/>
      <c r="K84" s="15"/>
      <c r="O84" s="15"/>
    </row>
    <row r="85" spans="1:16" ht="12" customHeight="1">
      <c r="A85" s="15"/>
      <c r="K85" s="15"/>
    </row>
    <row r="86" spans="1:16" ht="12" customHeight="1">
      <c r="A86" s="15"/>
      <c r="K86" s="15"/>
    </row>
    <row r="87" spans="1:16" ht="12" customHeight="1">
      <c r="A87" s="15"/>
      <c r="K87" s="15"/>
    </row>
    <row r="88" spans="1:16" ht="12" customHeight="1">
      <c r="A88" s="15"/>
      <c r="K88" s="15"/>
    </row>
    <row r="89" spans="1:16" ht="12" customHeight="1">
      <c r="A89" s="15"/>
      <c r="K89" s="15"/>
    </row>
    <row r="90" spans="1:16" ht="12" customHeight="1">
      <c r="A90" s="15"/>
      <c r="K90" s="15"/>
    </row>
    <row r="91" spans="1:16" ht="12" customHeight="1">
      <c r="A91" s="15"/>
      <c r="K91" s="15"/>
    </row>
    <row r="92" spans="1:16" ht="12" customHeight="1">
      <c r="A92" s="15"/>
      <c r="K92" s="15"/>
    </row>
    <row r="93" spans="1:16" ht="12" customHeight="1">
      <c r="A93" s="15"/>
      <c r="K93" s="15"/>
    </row>
    <row r="94" spans="1:16" ht="12" customHeight="1">
      <c r="A94" s="15"/>
      <c r="K94" s="15"/>
    </row>
    <row r="95" spans="1:16" ht="12" customHeight="1">
      <c r="A95" s="15"/>
      <c r="K95" s="15"/>
      <c r="O95" s="15"/>
    </row>
    <row r="96" spans="1:16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lGbJEAN2cXJgX/6W3hxQWmNpcNFKhCq4y3driVoZcDWmjjAl3sskACL/1i2gTEDU2+e/ZU/i4JP91pHfGrz2qw==" saltValue="l4TirdlEMHC8qC96YJ75zQ==" spinCount="100000" sheet="1" objects="1" scenarios="1"/>
  <mergeCells count="12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U62 D71 D11 K8 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Effort Converter</vt:lpstr>
      <vt:lpstr>Rates</vt:lpstr>
      <vt:lpstr>YR 1</vt:lpstr>
      <vt:lpstr>COST SHARE YR 1</vt:lpstr>
      <vt:lpstr>YR 2</vt:lpstr>
      <vt:lpstr>COST SHARE YR 2</vt:lpstr>
      <vt:lpstr>YR 3</vt:lpstr>
      <vt:lpstr>COST SHARE YR 3</vt:lpstr>
      <vt:lpstr>YR 4</vt:lpstr>
      <vt:lpstr>COST SHARE YR 4</vt:lpstr>
      <vt:lpstr>YR 5</vt:lpstr>
      <vt:lpstr>COST SHARE YR 5</vt:lpstr>
      <vt:lpstr>SUM OF 5 YRS</vt:lpstr>
      <vt:lpstr>Modules</vt:lpstr>
      <vt:lpstr>'COST SHARE YR 1'!Print_Area</vt:lpstr>
      <vt:lpstr>'COST SHARE YR 2'!Print_Area</vt:lpstr>
      <vt:lpstr>'COST SHARE YR 3'!Print_Area</vt:lpstr>
      <vt:lpstr>'COST SHARE YR 4'!Print_Area</vt:lpstr>
      <vt:lpstr>'COST SHARE YR 5'!Print_Area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Administrator</cp:lastModifiedBy>
  <cp:lastPrinted>2020-10-29T19:15:01Z</cp:lastPrinted>
  <dcterms:created xsi:type="dcterms:W3CDTF">2000-04-26T21:24:34Z</dcterms:created>
  <dcterms:modified xsi:type="dcterms:W3CDTF">2023-07-14T16:05:36Z</dcterms:modified>
</cp:coreProperties>
</file>